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ider\03900 Rogowska\przetarg na roboty\Kosztorysy ofertowe\"/>
    </mc:Choice>
  </mc:AlternateContent>
  <bookViews>
    <workbookView xWindow="0" yWindow="0" windowWidth="19200" windowHeight="12585"/>
  </bookViews>
  <sheets>
    <sheet name="KO rogowska" sheetId="7" r:id="rId1"/>
  </sheets>
  <calcPr calcId="152511" fullPrecision="0"/>
</workbook>
</file>

<file path=xl/calcChain.xml><?xml version="1.0" encoding="utf-8"?>
<calcChain xmlns="http://schemas.openxmlformats.org/spreadsheetml/2006/main">
  <c r="A175" i="7" l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E113" i="7"/>
  <c r="E87" i="7"/>
  <c r="A172" i="7"/>
  <c r="A136" i="7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E99" i="7"/>
  <c r="E94" i="7"/>
  <c r="E141" i="7"/>
  <c r="E98" i="7"/>
  <c r="E179" i="7"/>
  <c r="E181" i="7" s="1"/>
  <c r="E157" i="7" l="1"/>
  <c r="E156" i="7"/>
  <c r="E142" i="7"/>
  <c r="E140" i="7"/>
  <c r="E97" i="7"/>
  <c r="E96" i="7"/>
  <c r="E93" i="7"/>
  <c r="A148" i="7" l="1"/>
  <c r="A149" i="7" s="1"/>
  <c r="A150" i="7" s="1"/>
  <c r="A151" i="7" s="1"/>
  <c r="A152" i="7" s="1"/>
  <c r="A154" i="7" s="1"/>
  <c r="A155" i="7" s="1"/>
  <c r="A156" i="7" s="1"/>
  <c r="A157" i="7" s="1"/>
  <c r="A158" i="7" s="1"/>
  <c r="A159" i="7" s="1"/>
  <c r="A160" i="7" s="1"/>
  <c r="A161" i="7" s="1"/>
  <c r="E80" i="7"/>
  <c r="E79" i="7"/>
  <c r="A93" i="7"/>
  <c r="A94" i="7" s="1"/>
  <c r="A95" i="7" s="1"/>
  <c r="A96" i="7" s="1"/>
  <c r="A97" i="7" s="1"/>
  <c r="A98" i="7" s="1"/>
  <c r="A99" i="7" s="1"/>
  <c r="A100" i="7" s="1"/>
  <c r="A101" i="7" s="1"/>
  <c r="E166" i="7"/>
  <c r="E172" i="7" l="1"/>
  <c r="E182" i="7"/>
  <c r="E176" i="7" l="1"/>
  <c r="E77" i="7"/>
  <c r="E163" i="7" l="1"/>
  <c r="E169" i="7" l="1"/>
  <c r="E168" i="7"/>
  <c r="E167" i="7"/>
  <c r="E123" i="7" l="1"/>
  <c r="E38" i="7" l="1"/>
  <c r="E39" i="7"/>
  <c r="E11" i="7"/>
  <c r="E10" i="7" l="1"/>
  <c r="E190" i="7"/>
  <c r="E191" i="7"/>
  <c r="E192" i="7" l="1"/>
  <c r="E186" i="7"/>
  <c r="E189" i="7"/>
  <c r="A164" i="7" l="1"/>
  <c r="A165" i="7" s="1"/>
  <c r="A166" i="7" s="1"/>
  <c r="A167" i="7" s="1"/>
  <c r="A168" i="7" s="1"/>
  <c r="A169" i="7" s="1"/>
  <c r="A126" i="7"/>
  <c r="A127" i="7" s="1"/>
  <c r="A128" i="7" s="1"/>
  <c r="A129" i="7" s="1"/>
  <c r="A130" i="7" s="1"/>
  <c r="A112" i="7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04" i="7"/>
  <c r="A105" i="7" s="1"/>
  <c r="A106" i="7" s="1"/>
  <c r="A107" i="7" s="1"/>
  <c r="A108" i="7" s="1"/>
  <c r="A109" i="7" s="1"/>
  <c r="A86" i="7"/>
  <c r="A87" i="7" s="1"/>
  <c r="A90" i="7" s="1"/>
  <c r="A91" i="7" s="1"/>
  <c r="A15" i="7"/>
  <c r="A16" i="7" s="1"/>
  <c r="A17" i="7" s="1"/>
  <c r="A18" i="7" s="1"/>
  <c r="A19" i="7" s="1"/>
  <c r="A20" i="7" s="1"/>
  <c r="E148" i="7"/>
  <c r="E146" i="7"/>
  <c r="E152" i="7"/>
  <c r="E91" i="7"/>
  <c r="E143" i="7"/>
  <c r="E137" i="7"/>
  <c r="E155" i="7"/>
  <c r="A51" i="7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5" i="7" s="1"/>
  <c r="A76" i="7" s="1"/>
  <c r="A77" i="7" s="1"/>
  <c r="A79" i="7" s="1"/>
  <c r="A80" i="7" s="1"/>
  <c r="A83" i="7" s="1"/>
  <c r="A48" i="7" l="1"/>
  <c r="A42" i="7"/>
  <c r="A43" i="7" s="1"/>
  <c r="A44" i="7" s="1"/>
  <c r="A35" i="7"/>
  <c r="A36" i="7" s="1"/>
  <c r="A37" i="7" s="1"/>
  <c r="A38" i="7" s="1"/>
  <c r="A39" i="7" s="1"/>
  <c r="A24" i="7"/>
  <c r="A25" i="7" s="1"/>
  <c r="A26" i="7" s="1"/>
  <c r="A27" i="7" s="1"/>
  <c r="A28" i="7" s="1"/>
  <c r="A29" i="7" s="1"/>
  <c r="A30" i="7" s="1"/>
  <c r="A31" i="7" s="1"/>
  <c r="A32" i="7" s="1"/>
  <c r="E44" i="7"/>
  <c r="E24" i="7"/>
  <c r="E23" i="7"/>
  <c r="E20" i="7"/>
  <c r="E19" i="7"/>
  <c r="E18" i="7"/>
  <c r="E17" i="7"/>
  <c r="G195" i="7" l="1"/>
</calcChain>
</file>

<file path=xl/comments1.xml><?xml version="1.0" encoding="utf-8"?>
<comments xmlns="http://schemas.openxmlformats.org/spreadsheetml/2006/main">
  <authors>
    <author>agnieszkah</author>
  </authors>
  <commentList>
    <comment ref="E87" authorId="0" shapeId="0">
      <text>
        <r>
          <rPr>
            <b/>
            <sz val="9"/>
            <color indexed="81"/>
            <rFont val="Tahoma"/>
            <family val="2"/>
            <charset val="238"/>
          </rPr>
          <t>odjęto 80m2 z pod modułów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<sst xmlns="http://schemas.openxmlformats.org/spreadsheetml/2006/main" count="678" uniqueCount="225">
  <si>
    <t>x</t>
  </si>
  <si>
    <t>m2</t>
  </si>
  <si>
    <t>m</t>
  </si>
  <si>
    <t>kpl</t>
  </si>
  <si>
    <t>m3</t>
  </si>
  <si>
    <t>szt</t>
  </si>
  <si>
    <t>D-01.02.04</t>
  </si>
  <si>
    <t>D-05.03.23</t>
  </si>
  <si>
    <t>D-02.00.00</t>
  </si>
  <si>
    <t>D-04.04.02</t>
  </si>
  <si>
    <t>D-04.05.01</t>
  </si>
  <si>
    <t>D-04.06.01</t>
  </si>
  <si>
    <t>D-08.01.01</t>
  </si>
  <si>
    <t>D-08.03.03</t>
  </si>
  <si>
    <t>D-05.03.01</t>
  </si>
  <si>
    <t xml:space="preserve">Nawierzchnie z elementów kamiennych </t>
  </si>
  <si>
    <t xml:space="preserve">Nawierzchnie z elementów betonowych </t>
  </si>
  <si>
    <t>D-04.07.01</t>
  </si>
  <si>
    <t>D-05.03.13</t>
  </si>
  <si>
    <t xml:space="preserve">Podbudowa zasadnicza i nawierzchnia z MMA i SMA_x000D_
</t>
  </si>
  <si>
    <t>Warstwa ulpeszonego podłoża</t>
  </si>
  <si>
    <t xml:space="preserve">Mechaniczne profilowanie i zagęszczenie podłoża pod warstwy konstrukcyjne nawierzchni _x000D_
</t>
  </si>
  <si>
    <t xml:space="preserve">Profilowanie podłoża </t>
  </si>
  <si>
    <t xml:space="preserve">Formowanie nasypów wraz z dostarczeniem materiału na nasypy i zagęszczeniem poszczególnych warstw nasypu_x000D_
_x000D_
_x000D_
</t>
  </si>
  <si>
    <t xml:space="preserve">Roboty ziemne : wykopy wraz z załadanunkiem i wywozem na skladowisko odpadów _x000D_
</t>
  </si>
  <si>
    <t xml:space="preserve">Roboty ziemne- wykopy i nasypy </t>
  </si>
  <si>
    <t xml:space="preserve">Załadunek i wywóz nadmiaru ziemi na składowisko </t>
  </si>
  <si>
    <t>Roboty związane z odhumusowaniem</t>
  </si>
  <si>
    <t xml:space="preserve">Rozebranie obrzeży trawnikowych o wymiarach: 8x30 cm  na ławie betonowej (0.03m3/mb) - 100% gruz_x000D_
</t>
  </si>
  <si>
    <t>km</t>
  </si>
  <si>
    <t>D-01.01.01</t>
  </si>
  <si>
    <t>Ilość</t>
  </si>
  <si>
    <t>J.m.</t>
  </si>
  <si>
    <t>Opis pozycji</t>
  </si>
  <si>
    <t>Nr Specyfikacji</t>
  </si>
  <si>
    <t>Lp</t>
  </si>
  <si>
    <t xml:space="preserve">m2 </t>
  </si>
  <si>
    <t xml:space="preserve">Rozebranie krawężników betonowych 15x30 cm, na ławie betonowej (0,06m3/mb)- 100% gruz_x000D_ - wywóz na składowisko 
</t>
  </si>
  <si>
    <t>Rozebranie ścieku z kostki kamiennej 18x20 (szer 40cm) na ławie betonowej (0,06m3/mb)- 80% odzysk -przewiezienie kostki  po oczyszczeniu  do magazynu ZDiUM</t>
  </si>
  <si>
    <t>jw. lecz gruz 20%  wywóz na składowisko</t>
  </si>
  <si>
    <t xml:space="preserve">Rozebranie rolki z kostki kamiennej 18x20 na ławie betonowej (0,03 m3/mb)- 80% odzysk --przewiezienie kostki  po oczyszczeniu  do magazynu ZDiUM
</t>
  </si>
  <si>
    <t xml:space="preserve">Betonowe </t>
  </si>
  <si>
    <t xml:space="preserve">Bitumiczne </t>
  </si>
  <si>
    <t>jw. lecz gruz 50%  wywóz na składowisko</t>
  </si>
  <si>
    <t>Rozebranie chodnika z kostki betonowej (gr.8 cm) -  50% odzysk -przewiezienie kostki  po oczyszczeniu  do magazynu ZDiUM</t>
  </si>
  <si>
    <t>jw. lecz płyta ażurowa MEBA (gr.8cm)</t>
  </si>
  <si>
    <t>jw. lecz płytki betonowe typu STOP ( 35x35x5cm)</t>
  </si>
  <si>
    <t>Rozebranie zjazdów z kostki betonowej (gr.8cm) -  100% gruz -wywóz na składowisko</t>
  </si>
  <si>
    <t>jw. lecz chodnik betonowy (gr.10 cm)</t>
  </si>
  <si>
    <t>jw. lecz zjazd betonowy (gr.10 cm)</t>
  </si>
  <si>
    <t>jw.lecz nawierzchnia betonowa z płyt dużych (1,5x3,0)</t>
  </si>
  <si>
    <t>jw.lecz nawierzchnia betonowa z płyt małych (1,0x1,0; 1,0x0,80cm)</t>
  </si>
  <si>
    <t xml:space="preserve">Pozostałe </t>
  </si>
  <si>
    <t xml:space="preserve">jw. lecz nawierzchnia z ekokraty (PVC) </t>
  </si>
  <si>
    <t xml:space="preserve">Rozebranie fundamentów betonowych (przyjęto wys. 0,50 cm) </t>
  </si>
  <si>
    <t>Rozebranie zjazdów z mieszanki mineralno-asfaltowej  (gr. do 10cm) -  100% gruz -wywóz na składowisko</t>
  </si>
  <si>
    <t>jw. lecz nawierzchnia chodnika (gr.do 4cm)</t>
  </si>
  <si>
    <t>Rozebranie nawierzchni z kostki farmerskiej (gr.8cm)- 100% odzysk-przewiezienie kostki  po oczyszczeniu  do magazynu ZDiUM</t>
  </si>
  <si>
    <t>NAWIERZCHNIE</t>
  </si>
  <si>
    <t>ELEMENTY LINIOWE</t>
  </si>
  <si>
    <t>Rozebranie podbudowy mineralnej  pod jezdniami  (gr. do 20cm) -  100% gruz -wywóz na składowisko</t>
  </si>
  <si>
    <t>jw. lecz pod chodnikami (gr.do 10cm)</t>
  </si>
  <si>
    <t xml:space="preserve">Rozebranie krawężników stalowych  - 100% złom- zlożenie w miejscu wskazanym przez Inwestora 
</t>
  </si>
  <si>
    <t>ROBOTY ROZBIÓRKOWE</t>
  </si>
  <si>
    <t>ROBOTY POMIAROWE</t>
  </si>
  <si>
    <t>ROBOTY ZIEMNE</t>
  </si>
  <si>
    <t>Cena jedn.</t>
  </si>
  <si>
    <t>Wartość</t>
  </si>
  <si>
    <t xml:space="preserve">kpl </t>
  </si>
  <si>
    <t>Demontaż wiaty przystankowej 1,4x5,5 m (ul. Zemska)- zwrot do magazynu ZDiUM</t>
  </si>
  <si>
    <t>jw. lecz wiata 1,5x4,5m (ul. pętla)</t>
  </si>
  <si>
    <t>jw. lecz wiata 0,8x4,0m (pętla)</t>
  </si>
  <si>
    <t>jw. lecz wiata 1,0x4,5m (ul. Rogowska)</t>
  </si>
  <si>
    <t xml:space="preserve">jw. lecz słupek przystankowy </t>
  </si>
  <si>
    <t xml:space="preserve">jw. lecz ławki przystankowe i parkowe </t>
  </si>
  <si>
    <t xml:space="preserve">jw. lecz kosze na śmieci </t>
  </si>
  <si>
    <t xml:space="preserve">jw. lecz bariera przystankowa- kolor niebieski </t>
  </si>
  <si>
    <t>jw. lecz bariera przystankowa- kolor szary- typ BB/IS-I02</t>
  </si>
  <si>
    <t xml:space="preserve">jw.lecz bariera typu U -kolor szary- szer. 1,0m  wys. 1m </t>
  </si>
  <si>
    <t>jw. lecz barierka (słupki +poręcz)  -kolor żółto-czarny</t>
  </si>
  <si>
    <t>jw. lecz blok betonowy  0,6x0,6x0,8 m</t>
  </si>
  <si>
    <t xml:space="preserve">szt </t>
  </si>
  <si>
    <t xml:space="preserve">jw. lecz płotek stalowy ramowy wys. 0,60m </t>
  </si>
  <si>
    <t xml:space="preserve">jw. donicy  betonowej(1,2x0,80x0,60m) </t>
  </si>
  <si>
    <t xml:space="preserve">Demontaż donicy murowanej (0,6x6,0x0,4m)  - 100% gruz - wywóz na składowisko </t>
  </si>
  <si>
    <t xml:space="preserve">jw. schody terenowe betonowe z najazdem (3,0 x 0,80 m) </t>
  </si>
  <si>
    <t xml:space="preserve">jw. słupek żelbetowy graniczny  wys. 1,1m </t>
  </si>
  <si>
    <t xml:space="preserve">Przestawienie ( w tym  roboty ziemne) rozłączenie i ponowne podłączenie gabloty miejskiej </t>
  </si>
  <si>
    <t>jw. lecz nawierzchnia jezdni  ul. Rogowskiej (gr.do 20cm) - rozbiorka  warstw z  siatką stalową</t>
  </si>
  <si>
    <t>Odtworzenie nawierzchni z kostki granitowej  6x6  na podsypce piaskowo-cementowej (3cm) - kostka  z odzysku - rejon gabloty</t>
  </si>
  <si>
    <t xml:space="preserve">Montaż poprzeczek torowych w płaszczu elastycznym </t>
  </si>
  <si>
    <t xml:space="preserve">Montaż wkładek gumowych na kleju poliuretanowym wzdłuż szyn </t>
  </si>
  <si>
    <t xml:space="preserve">Ściek i rolka granitowe </t>
  </si>
  <si>
    <t xml:space="preserve">Barierki,  wyposażenia przystanków , mała architektura </t>
  </si>
  <si>
    <t>jw.lecz podbudow asfaltowej   ilosć lepiszcza  0.5 kg/m2)</t>
  </si>
  <si>
    <t>jw.lecz  w-wy wiążące  ilosć lepiszcza  0.3 kg/m2)</t>
  </si>
  <si>
    <t xml:space="preserve">jw. lecz warstwa wiążąca  AC 16W  gr. 8cm)_x000D_ -zjazdy
_x000D_
</t>
  </si>
  <si>
    <t xml:space="preserve">jw. lecz  warstwa ścieralna AC8S gr. 4 cm- ściezki rowerowe, ciągi  pieszo-rowerowe, zjazdy 
_x000D_
</t>
  </si>
  <si>
    <t xml:space="preserve">Podbudowa zasadnicza AC 22P gr. 10cm ( w tym  uszczelnienie  spoin i złączy )_x000D_- jezdnia bez torowiska
_x000D_
</t>
  </si>
  <si>
    <t xml:space="preserve">jw.lecz warstwa wiążąca  AC 16W  gr. 6cm - jezdnia bez torowiska
_x000D_
</t>
  </si>
  <si>
    <t xml:space="preserve">WUP </t>
  </si>
  <si>
    <t>TERENY ZIELONE</t>
  </si>
  <si>
    <t xml:space="preserve">ROBOTY TOROWE </t>
  </si>
  <si>
    <t xml:space="preserve">jw. lecz nawierzchnia jezdni zatok i pętli autobusowych (gr.do 20cm) </t>
  </si>
  <si>
    <t xml:space="preserve">Rozebranie chodnika z kostki granitowej (6x6cm) -  100% odzysk -do wykorzystania na miejscu </t>
  </si>
  <si>
    <t xml:space="preserve">Rozebranie nawierzchni gruntowej lokalnie utwardzanej betonem, masą bitumiczną 100% gruz (gr. do 20 cm) - wywóz na składowisko </t>
  </si>
  <si>
    <t>Budowa torowiska tramwajowego i pętli tramwajowo-autobusowej wraz z infrastrukturą w ul. Rogowskiej</t>
  </si>
  <si>
    <t>Montaż barierki demontowalnej w gniazdach  - typ BB/IS-I02 - rejon studni MPWIK - stal ocynkowana</t>
  </si>
  <si>
    <t xml:space="preserve">Montaż kosza na śmieci </t>
  </si>
  <si>
    <t xml:space="preserve">Montaż stojaka rowerowego </t>
  </si>
  <si>
    <t xml:space="preserve">Montaż wiaty rowerowej </t>
  </si>
  <si>
    <t xml:space="preserve">Opornik granitowy (światło 0 cm)  o wymiarach: 12x25 cm  na ławie bet z oporem C12/15 
_x000D_
_x000D_
</t>
  </si>
  <si>
    <t xml:space="preserve">Cięcia nawierzchni - powiązanie z jezdnią istniejącą </t>
  </si>
  <si>
    <t xml:space="preserve">Demontaż  słupków  z nazwami ulic </t>
  </si>
  <si>
    <t xml:space="preserve">GÓRNE   I DOLNE WARSTWY KONSTRUKCJI 
</t>
  </si>
  <si>
    <t>Podbudowa zasadnicza, pomocnicza  i nawierzchnie z betonu cementowego</t>
  </si>
  <si>
    <t xml:space="preserve">Podbudowa  zasadnicza, pomocnicza i nawierzchnia mineralna_x000D_
</t>
  </si>
  <si>
    <t xml:space="preserve">Ława betonowa C12/15 - dodatek do ław  pod rolką i ściekiem pow. gr. 15 cm </t>
  </si>
  <si>
    <t xml:space="preserve">jw. lecz warstwa ścierala SMA 8S gr. 4 cm - jezdnia  z torowiskiem </t>
  </si>
  <si>
    <t>jw.lecz  w-wy betonowej   ilosć lepiszcza  0,7-1,0kg/m2)</t>
  </si>
  <si>
    <t xml:space="preserve">Oczyszczenie i skropienie powierzchni mineralnej lepiszczem  w ilości 0.7 - 1.0 kg/m2) - podbudowa mineralna </t>
  </si>
  <si>
    <t xml:space="preserve">Nawierzchnia z płyt azurowych betonowych 40x60x10 na podsypce piaskowej (3 cm) z uzupełnieniem komór kruszywem </t>
  </si>
  <si>
    <t xml:space="preserve">Nawierzchnie z kostki  betonowej  20x30x 8cm - szarej, na podsypce cementowo-piaskowej gr.3cm  z wypelnieniem spoin </t>
  </si>
  <si>
    <t>jw. lecz nawierzchnia z płytki  prowadzącej  biała  30x30x8</t>
  </si>
  <si>
    <t>jw. lecz nawierzchnia z płytki  ostrzegawczej STOP zółta 30x30x8</t>
  </si>
  <si>
    <t xml:space="preserve">jw. lecz nawierzchnia z płytki    biała  30x30x8 -pola uwagi </t>
  </si>
  <si>
    <t xml:space="preserve">Warstwa sczepna między nawierzchnią a podbudową betonową </t>
  </si>
  <si>
    <t>Podbudowa</t>
  </si>
  <si>
    <t xml:space="preserve">Pozostałe elementy i wypozażenie przystanków </t>
  </si>
  <si>
    <t>D-00.00.00</t>
  </si>
  <si>
    <t xml:space="preserve">Folia ochronna ułożna na matę </t>
  </si>
  <si>
    <t xml:space="preserve">Przebuk chodnika na połączeniu z nowo projektowanymi powierzchniami </t>
  </si>
  <si>
    <t>Podbudowa z kruszywa 0/31,5 - gr 10 cm - odtworzenie nawierzchni jw.</t>
  </si>
  <si>
    <t xml:space="preserve">jw. lecz rozjazdu prawego </t>
  </si>
  <si>
    <t>Defektoskopowa kontrola jakości wykonanych spoin termitowych
UWAGI: wybrane losowo 30 % liczby wykonanych spoin</t>
  </si>
  <si>
    <t>km (t.poj)</t>
  </si>
  <si>
    <t xml:space="preserve">Spawanie szyn termitowe </t>
  </si>
  <si>
    <t xml:space="preserve">Wstępne szlifowanie korekcyjne  szyn z pomiarem falistości szyn </t>
  </si>
  <si>
    <t xml:space="preserve">jw. lecz pętla autobusowa +torowisko na pętli </t>
  </si>
  <si>
    <t>Roboty pomiarowe przy liniowych robotach ziemnych -   (roboty pomiarowe związane z wykonaniem jezdni głownej z torowiskiem (od 4+935,10 do km  6+455)  oraz jezdni ul. Rogowskiej (od 6+455 do 6+621)</t>
  </si>
  <si>
    <t>Montaż słupkówz nazwami ulic - nowe (słupek+2 tablice)</t>
  </si>
  <si>
    <t>D-10.02.01</t>
  </si>
  <si>
    <t>Geosiatka szklano- szklana  pod warswą ścieralną (doliczono 5% na zakłady)</t>
  </si>
  <si>
    <t xml:space="preserve">Montaz kraty  ozdobnej w obrębie pni  drzew </t>
  </si>
  <si>
    <t xml:space="preserve">Gięcie szyn </t>
  </si>
  <si>
    <t xml:space="preserve">Rozłożenie  wzmogaconej gleby ( gleba+pospólka+kompost)- gr. 40 cm  mulda chłonna </t>
  </si>
  <si>
    <t>Warstwa drenażowa  żwirowa 8/16 cm -gr. 60 cm -mulda chłonna</t>
  </si>
  <si>
    <t>D-03.04.04</t>
  </si>
  <si>
    <t xml:space="preserve">Geowółknina separacyjno- filtracyjna   otulająca   warstwę  żwirową (z zakładem) </t>
  </si>
  <si>
    <t xml:space="preserve">Rozścielenie ziemi urodzajnej  gr.  20 cm _x000D_, z przygotowaniem podłoża
</t>
  </si>
  <si>
    <t xml:space="preserve">Pielęgnacja trawników w okresie gwarancyjnym - min  3 lata_x000D_
</t>
  </si>
  <si>
    <t xml:space="preserve">Montaż ławki parkowej  z oparciem </t>
  </si>
  <si>
    <t>D-10.05.01</t>
  </si>
  <si>
    <t xml:space="preserve">Usunięcie warstwy ziemi urodzajnej  -średnia gr. humusu 15 cm -ziemia przeznaczona do wywozu </t>
  </si>
  <si>
    <t xml:space="preserve">Usunięcie warstwy ziemi urodzajnej  -średnia gr. humusu 15 cm - ziemia przeznaczona do wykorzystania na miejscu </t>
  </si>
  <si>
    <t xml:space="preserve">Kotwienie torów do podbudowy betonowej z wywierceniem  otworów mechanicznym - rozstaw kotwienia co 1,5 m -odcienk prosty ; 0,75m -łuki  o R&lt;= 100m ;kotwienie klej epoksydowy; zabezpieczenie  kotw folią aluminiową) </t>
  </si>
  <si>
    <t xml:space="preserve">Montaż wkładek gumowych na kleju poliuretanowym -rozjazdy </t>
  </si>
  <si>
    <t xml:space="preserve">Wypełnienie  spoin  między szyną a nawierzchnią masą zalewową szer. 2cm gł. 17 cm ( w tym oczyszczenie i zagruntowanie spoin) </t>
  </si>
  <si>
    <t>Kotwienie   rozjazdu do podbudowy betonowej z wywierceniem  otworów  mechanicznie- rozstaw wg producenta- przyjęto co  0,75m ; zabezpieczenie kotw folią aluminiową.</t>
  </si>
  <si>
    <t>Układanie   toru z szyn 60R2  na podbudowie betonowej ( podkladka z blachy, śruby kotwiące na kleju epoksydowym, łapki, nakrętki z pierścieniem sprężystym,  przekladka polipropylenowa, regulacja toru) -szer . toru 1435mm</t>
  </si>
  <si>
    <t xml:space="preserve">Pokrycie nawierzchni betonowej w osi szyn żywicą epoksydową  </t>
  </si>
  <si>
    <t xml:space="preserve">Wbudowanie smarownic do toru wraz z montażem  szafek </t>
  </si>
  <si>
    <t xml:space="preserve">Podlew ciągły poliuretanowy gr. 2,6 cm - poza miejscami mocowania szyn </t>
  </si>
  <si>
    <t xml:space="preserve">Podlew ciągly poliuretanowy gr. 2,60 cm - rozjazdy </t>
  </si>
  <si>
    <t xml:space="preserve">Wykonanie trawników dywanowych siewem z nawożeniem, </t>
  </si>
  <si>
    <t xml:space="preserve">SUMA NETTO </t>
  </si>
  <si>
    <t>D-07.05.01</t>
  </si>
  <si>
    <t xml:space="preserve">Nawierzchnie z kostki kamiennej  na podsypce cementowo-piaskowej (śr.4 cm), 15x15x15  (kostka  o bokach łupanych i ciętej obrobionej powierzchni  ) -zabruki </t>
  </si>
  <si>
    <t>ROBOTY INNE</t>
  </si>
  <si>
    <t>D-10.04.01</t>
  </si>
  <si>
    <t xml:space="preserve">Frezowanie  nawierzchni C30/37  gr 2 cm w miejscu montażu krzyżownic i zwrotnic </t>
  </si>
  <si>
    <t>Regulacja wysokościowa włazów studni kanalizacyjnych  z przełożeniem wlazu, z ewentualnym zastosowaniem polimerowych pierścieni dystansowych oraz usunięciem odpadów</t>
  </si>
  <si>
    <t>Regulacja pionowa: zaworów wodociągowych i gazowych oraz usunięciem odpadów</t>
  </si>
  <si>
    <t xml:space="preserve">Roboty ziemne : wykopy wraz z załadunkiem i wywozem na skladowisko odpadów _x000D_
</t>
  </si>
  <si>
    <t>D-09.02.01</t>
  </si>
  <si>
    <r>
      <t>Warstwa ulepszonego podłoża  z gruntu stabilizowanego cementem</t>
    </r>
    <r>
      <rPr>
        <b/>
        <sz val="10"/>
        <rFont val="Calibri"/>
        <family val="2"/>
        <charset val="238"/>
        <scheme val="minor"/>
      </rPr>
      <t xml:space="preserve"> C 3/4- gr. 30 cm </t>
    </r>
    <r>
      <rPr>
        <sz val="10"/>
        <rFont val="Calibri"/>
        <family val="2"/>
        <charset val="238"/>
        <scheme val="minor"/>
      </rPr>
      <t>- jezdnia+ torowisko</t>
    </r>
  </si>
  <si>
    <r>
      <t xml:space="preserve">Warstwa ulepszonego podłoża  z gruntu stabilizowanego cementem </t>
    </r>
    <r>
      <rPr>
        <b/>
        <sz val="10"/>
        <rFont val="Calibri"/>
        <family val="2"/>
        <charset val="238"/>
        <scheme val="minor"/>
      </rPr>
      <t>C 3/4- gr. 20 cm</t>
    </r>
    <r>
      <rPr>
        <sz val="10"/>
        <rFont val="Calibri"/>
        <family val="2"/>
        <charset val="238"/>
        <scheme val="minor"/>
      </rPr>
      <t xml:space="preserve"> - zjazdy </t>
    </r>
  </si>
  <si>
    <r>
      <t xml:space="preserve">Warstwa ulepszonego podłoża  z gruntu stabilizowanego cementem </t>
    </r>
    <r>
      <rPr>
        <b/>
        <sz val="10"/>
        <rFont val="Calibri"/>
        <family val="2"/>
        <charset val="238"/>
        <scheme val="minor"/>
      </rPr>
      <t xml:space="preserve">C 3/4- gr.10 cm </t>
    </r>
    <r>
      <rPr>
        <sz val="10"/>
        <rFont val="Calibri"/>
        <family val="2"/>
        <charset val="238"/>
        <scheme val="minor"/>
      </rPr>
      <t xml:space="preserve">- ciągi piesze i rowerowe </t>
    </r>
  </si>
  <si>
    <r>
      <t xml:space="preserve">Podbudowa zasadnicza z kruszywa łamanego </t>
    </r>
    <r>
      <rPr>
        <b/>
        <sz val="10"/>
        <rFont val="Calibri"/>
        <family val="2"/>
        <charset val="238"/>
        <scheme val="minor"/>
      </rPr>
      <t>0/ 31,5 gr. 40 cm</t>
    </r>
    <r>
      <rPr>
        <sz val="10"/>
        <rFont val="Calibri"/>
        <family val="2"/>
        <charset val="238"/>
        <scheme val="minor"/>
      </rPr>
      <t xml:space="preserve"> -wyspy </t>
    </r>
  </si>
  <si>
    <r>
      <t>Podbudowa zasadnicza z kruszywa łamanego</t>
    </r>
    <r>
      <rPr>
        <b/>
        <sz val="10"/>
        <rFont val="Calibri"/>
        <family val="2"/>
        <charset val="238"/>
        <scheme val="minor"/>
      </rPr>
      <t xml:space="preserve"> 0/ 31,5 gr. 20 cm</t>
    </r>
    <r>
      <rPr>
        <sz val="10"/>
        <rFont val="Calibri"/>
        <family val="2"/>
        <charset val="238"/>
        <scheme val="minor"/>
      </rPr>
      <t xml:space="preserve"> -jezdnia,  zjazdy, powierzchnia azurowa </t>
    </r>
  </si>
  <si>
    <r>
      <t xml:space="preserve">Podbudowa zasadnicza z kruszywa łamanego </t>
    </r>
    <r>
      <rPr>
        <b/>
        <sz val="10"/>
        <rFont val="Calibri"/>
        <family val="2"/>
        <charset val="238"/>
        <scheme val="minor"/>
      </rPr>
      <t>0/ 31,5 gr. 15 cm</t>
    </r>
    <r>
      <rPr>
        <sz val="10"/>
        <rFont val="Calibri"/>
        <family val="2"/>
        <charset val="238"/>
        <scheme val="minor"/>
      </rPr>
      <t xml:space="preserve"> -ciągi piesze i rowerowe </t>
    </r>
  </si>
  <si>
    <r>
      <t>Nawierzchnia z kruszywa  o</t>
    </r>
    <r>
      <rPr>
        <b/>
        <sz val="10"/>
        <rFont val="Calibri"/>
        <family val="2"/>
        <charset val="238"/>
        <scheme val="minor"/>
      </rPr>
      <t xml:space="preserve"> 0/ 31,5 gr. 20 cm</t>
    </r>
    <r>
      <rPr>
        <sz val="10"/>
        <rFont val="Calibri"/>
        <family val="2"/>
        <charset val="238"/>
        <scheme val="minor"/>
      </rPr>
      <t xml:space="preserve"> -dot. powierzchni gruntowych </t>
    </r>
  </si>
  <si>
    <r>
      <t xml:space="preserve">Podbudowa pomocnicza  z betonu z włóknami polimerowymi </t>
    </r>
    <r>
      <rPr>
        <b/>
        <sz val="10"/>
        <rFont val="Calibri"/>
        <family val="2"/>
        <charset val="238"/>
        <scheme val="minor"/>
      </rPr>
      <t xml:space="preserve"> dyblowana</t>
    </r>
    <r>
      <rPr>
        <sz val="10"/>
        <rFont val="Calibri"/>
        <family val="2"/>
        <charset val="238"/>
        <scheme val="minor"/>
      </rPr>
      <t>+ dylatacje+ pielegnacja -</t>
    </r>
    <r>
      <rPr>
        <b/>
        <sz val="10"/>
        <rFont val="Calibri"/>
        <family val="2"/>
        <charset val="238"/>
        <scheme val="minor"/>
      </rPr>
      <t>C30/37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 xml:space="preserve"> gr. 27cm</t>
    </r>
    <r>
      <rPr>
        <sz val="10"/>
        <rFont val="Calibri"/>
        <family val="2"/>
        <charset val="238"/>
        <scheme val="minor"/>
      </rPr>
      <t xml:space="preserve"> -jezdnia z  torowiskiem + wyłączenie z ruchu (przekrój 1.1)</t>
    </r>
  </si>
  <si>
    <r>
      <t xml:space="preserve">Podbudowa zasadnicza  betonowa z włóknami polimerowymi </t>
    </r>
    <r>
      <rPr>
        <b/>
        <sz val="10"/>
        <rFont val="Calibri"/>
        <family val="2"/>
        <charset val="238"/>
        <scheme val="minor"/>
      </rPr>
      <t xml:space="preserve">dyblowana </t>
    </r>
    <r>
      <rPr>
        <sz val="10"/>
        <rFont val="Calibri"/>
        <family val="2"/>
        <charset val="238"/>
        <scheme val="minor"/>
      </rPr>
      <t xml:space="preserve">  + dylatacje+pielęgnacja betonu; </t>
    </r>
    <r>
      <rPr>
        <b/>
        <sz val="10"/>
        <rFont val="Calibri"/>
        <family val="2"/>
        <charset val="238"/>
        <scheme val="minor"/>
      </rPr>
      <t xml:space="preserve">C30/37 - gr. 27 cm </t>
    </r>
    <r>
      <rPr>
        <sz val="10"/>
        <rFont val="Calibri"/>
        <family val="2"/>
        <charset val="238"/>
        <scheme val="minor"/>
      </rPr>
      <t>- torowisko na pętli (przekrój 2.1)</t>
    </r>
  </si>
  <si>
    <r>
      <t xml:space="preserve">Podbudowa zasadnicza  betonowa z włóknami polimerowymi </t>
    </r>
    <r>
      <rPr>
        <b/>
        <sz val="10"/>
        <rFont val="Calibri"/>
        <family val="2"/>
        <charset val="238"/>
        <scheme val="minor"/>
      </rPr>
      <t>dyblowana oraz kotwiona</t>
    </r>
    <r>
      <rPr>
        <sz val="10"/>
        <rFont val="Calibri"/>
        <family val="2"/>
        <charset val="238"/>
        <scheme val="minor"/>
      </rPr>
      <t xml:space="preserve">  + dylatacje+pielęgnacja betonu; </t>
    </r>
    <r>
      <rPr>
        <b/>
        <sz val="10"/>
        <rFont val="Calibri"/>
        <family val="2"/>
        <charset val="238"/>
        <scheme val="minor"/>
      </rPr>
      <t xml:space="preserve">C30/37 - gr. 17 cm </t>
    </r>
    <r>
      <rPr>
        <sz val="10"/>
        <rFont val="Calibri"/>
        <family val="2"/>
        <charset val="238"/>
        <scheme val="minor"/>
      </rPr>
      <t>- miejsce postojowe BUS (przekój 2.2)</t>
    </r>
  </si>
  <si>
    <r>
      <t xml:space="preserve">Nawierzchnia betonowa z włóknami polimerowymi niedyblowana + dylatacje; </t>
    </r>
    <r>
      <rPr>
        <b/>
        <sz val="10"/>
        <rFont val="Calibri"/>
        <family val="2"/>
        <charset val="238"/>
        <scheme val="minor"/>
      </rPr>
      <t>C35/45 - gr. 23 cm</t>
    </r>
    <r>
      <rPr>
        <sz val="10"/>
        <rFont val="Calibri"/>
        <family val="2"/>
        <charset val="238"/>
        <scheme val="minor"/>
      </rPr>
      <t>-  miejsce postojowe BUS (przekrój 2.2)</t>
    </r>
  </si>
  <si>
    <r>
      <t xml:space="preserve">jw. lecz gr. </t>
    </r>
    <r>
      <rPr>
        <b/>
        <sz val="10"/>
        <rFont val="Calibri"/>
        <family val="2"/>
        <charset val="238"/>
        <scheme val="minor"/>
      </rPr>
      <t>19,5cm</t>
    </r>
    <r>
      <rPr>
        <sz val="10"/>
        <rFont val="Calibri"/>
        <family val="2"/>
        <charset val="238"/>
        <scheme val="minor"/>
      </rPr>
      <t xml:space="preserve"> -torowisko na pętli (przekrój. 2.1)</t>
    </r>
  </si>
  <si>
    <r>
      <t xml:space="preserve">Ścianka peronowa wys. 70cm na ławie betonowej C12/15 </t>
    </r>
    <r>
      <rPr>
        <b/>
        <sz val="10"/>
        <rFont val="Calibri"/>
        <family val="2"/>
        <charset val="238"/>
        <scheme val="minor"/>
      </rPr>
      <t xml:space="preserve"> gr.20 cm</t>
    </r>
  </si>
  <si>
    <r>
      <t xml:space="preserve">Podsypka piaskowa pod obrzeżami </t>
    </r>
    <r>
      <rPr>
        <b/>
        <sz val="10"/>
        <rFont val="Calibri"/>
        <family val="2"/>
        <charset val="238"/>
        <scheme val="minor"/>
      </rPr>
      <t xml:space="preserve">gr. 10 cm </t>
    </r>
  </si>
  <si>
    <r>
      <t xml:space="preserve">Ława betonowa C12/15 - dodatek do ław  pod krawężnikiem pow. </t>
    </r>
    <r>
      <rPr>
        <b/>
        <sz val="10"/>
        <rFont val="Calibri"/>
        <family val="2"/>
        <charset val="238"/>
        <scheme val="minor"/>
      </rPr>
      <t xml:space="preserve">gr. 15 cm </t>
    </r>
  </si>
  <si>
    <r>
      <t xml:space="preserve">Ścieki uliczne z kostki granitowej staroużytecznej </t>
    </r>
    <r>
      <rPr>
        <b/>
        <sz val="10"/>
        <rFont val="Calibri"/>
        <family val="2"/>
        <charset val="238"/>
        <scheme val="minor"/>
      </rPr>
      <t>18x20</t>
    </r>
    <r>
      <rPr>
        <sz val="10"/>
        <rFont val="Calibri"/>
        <family val="2"/>
        <charset val="238"/>
        <scheme val="minor"/>
      </rPr>
      <t xml:space="preserve"> na ławie betonowej C12/15 wypełnieniem  spoin zaprawą brukarską
 _x000D_
</t>
    </r>
  </si>
  <si>
    <r>
      <t xml:space="preserve">jw.lecz rolki jednorzędowej  granitowej kostka staroużyteczna </t>
    </r>
    <r>
      <rPr>
        <b/>
        <sz val="10"/>
        <rFont val="Calibri"/>
        <family val="2"/>
        <charset val="238"/>
        <scheme val="minor"/>
      </rPr>
      <t>18x20</t>
    </r>
    <r>
      <rPr>
        <sz val="10"/>
        <rFont val="Calibri"/>
        <family val="2"/>
        <charset val="238"/>
        <scheme val="minor"/>
      </rPr>
      <t xml:space="preserve">
</t>
    </r>
  </si>
  <si>
    <r>
      <t xml:space="preserve">Ścieki uliczne z kostki granitowej staroużytecznej </t>
    </r>
    <r>
      <rPr>
        <b/>
        <sz val="10"/>
        <rFont val="Calibri"/>
        <family val="2"/>
        <charset val="238"/>
        <scheme val="minor"/>
      </rPr>
      <t>18x20</t>
    </r>
    <r>
      <rPr>
        <sz val="10"/>
        <rFont val="Calibri"/>
        <family val="2"/>
        <charset val="238"/>
        <scheme val="minor"/>
      </rPr>
      <t xml:space="preserve"> na podsypce p- c 1:2 gr do 5 cm wypełnieniem  spoin zaprawą brukarską
 _x000D_
</t>
    </r>
  </si>
  <si>
    <r>
      <t xml:space="preserve">Mata antywibracyjna torowa </t>
    </r>
    <r>
      <rPr>
        <b/>
        <sz val="10"/>
        <rFont val="Calibri"/>
        <family val="2"/>
        <charset val="238"/>
        <scheme val="minor"/>
      </rPr>
      <t xml:space="preserve">gr . 1,5 cm </t>
    </r>
  </si>
  <si>
    <t>jw. lecz  z kostki 10x20x 8cm - szarej</t>
  </si>
  <si>
    <t xml:space="preserve">Układanie    rozjazdu pojedynczego lewego  na podbudowie betonowej                                                                                                                                                 ( Uwaga.  Układ  sterowania i  mechanizm napędowy  zwrotnicy najazdowej wg dokumentacji dotyczącej  trakcji) </t>
  </si>
  <si>
    <t>Montaż mechanizmu nastawczego  ręcznego  do zwrotnic zjazdowych</t>
  </si>
  <si>
    <t xml:space="preserve">jw. lecz warstwa ścierala SMA 8S gr. 4 cm - powierzchnie po frezowaniu </t>
  </si>
  <si>
    <t>jw. lecz warstwa ścierala SMA 8S gr. 4 cm - jezdnia bez torowiska (przekrój 1.1)</t>
  </si>
  <si>
    <r>
      <t xml:space="preserve">Opornik betonowy  12x25(światło 0) na ławie bet  C12/15 </t>
    </r>
    <r>
      <rPr>
        <b/>
        <sz val="10"/>
        <rFont val="Calibri"/>
        <family val="2"/>
        <charset val="238"/>
        <scheme val="minor"/>
      </rPr>
      <t xml:space="preserve"> gr.15 cm</t>
    </r>
  </si>
  <si>
    <r>
      <t xml:space="preserve">Krawężniki betonowe (światło 12)  </t>
    </r>
    <r>
      <rPr>
        <b/>
        <sz val="10"/>
        <rFont val="Calibri"/>
        <family val="2"/>
        <charset val="238"/>
        <scheme val="minor"/>
      </rPr>
      <t xml:space="preserve">20x30 cm  </t>
    </r>
    <r>
      <rPr>
        <sz val="10"/>
        <rFont val="Calibri"/>
        <family val="2"/>
        <charset val="238"/>
        <scheme val="minor"/>
      </rPr>
      <t xml:space="preserve">na ławie bet z oporem  C12/15 
</t>
    </r>
  </si>
  <si>
    <r>
      <t xml:space="preserve">Krawężniki betonowe (światło 0-5cm)  </t>
    </r>
    <r>
      <rPr>
        <b/>
        <sz val="10"/>
        <rFont val="Calibri"/>
        <family val="2"/>
        <charset val="238"/>
        <scheme val="minor"/>
      </rPr>
      <t>20x30 cm</t>
    </r>
    <r>
      <rPr>
        <sz val="10"/>
        <rFont val="Calibri"/>
        <family val="2"/>
        <charset val="238"/>
        <scheme val="minor"/>
      </rPr>
      <t xml:space="preserve">  na ławie bet z oporem C12/15
</t>
    </r>
  </si>
  <si>
    <r>
      <t xml:space="preserve">Krawężniki betonowe najazdowe </t>
    </r>
    <r>
      <rPr>
        <b/>
        <sz val="10"/>
        <rFont val="Calibri"/>
        <family val="2"/>
        <charset val="238"/>
        <scheme val="minor"/>
      </rPr>
      <t>20x 22 cm</t>
    </r>
    <r>
      <rPr>
        <sz val="10"/>
        <rFont val="Calibri"/>
        <family val="2"/>
        <charset val="238"/>
        <scheme val="minor"/>
      </rPr>
      <t>(światło 0-5cm) ławie bet z oporem C12/15</t>
    </r>
  </si>
  <si>
    <t xml:space="preserve">Krawężniki granitowe  peronowe (światło 16 cm) - na ławie bet z oporem C12/15 </t>
  </si>
  <si>
    <t xml:space="preserve">Obrzeże stalowe o wys 10cm gr. ścianki 6mm montaż  w gruncie  za pomocą prętów fi 22 dł. 60 cm </t>
  </si>
  <si>
    <t xml:space="preserve">jw.lecz warstwa wiążąca  AC 16W  gr.5cm - przekrój 1.1
_x000D_
</t>
  </si>
  <si>
    <t xml:space="preserve">Geosyntetyk zbrojony separacyjno- filtracyjny   (doliczono 5% zakładów) -nad modułami </t>
  </si>
  <si>
    <t>Geowółknina separacyjno- filtracyjna owinięcie w-wy 0/63 (doliczono 5% zakładów)   -nawierzchnia hydroporzepuszczalna</t>
  </si>
  <si>
    <t xml:space="preserve">Frezowanie nawierzchni warstwa ścieralna  gr. do 5 cm- wywóz frezu na składowisko </t>
  </si>
  <si>
    <t xml:space="preserve">Krawężniki, obrzeża , ścianki </t>
  </si>
  <si>
    <r>
      <t>Podbudowa zasadnicza z kruszywa łamanego</t>
    </r>
    <r>
      <rPr>
        <b/>
        <sz val="10"/>
        <rFont val="Calibri"/>
        <family val="2"/>
        <charset val="238"/>
        <scheme val="minor"/>
      </rPr>
      <t xml:space="preserve"> 4/ 31,5 gr. 15 cm</t>
    </r>
    <r>
      <rPr>
        <sz val="10"/>
        <rFont val="Calibri"/>
        <family val="2"/>
        <charset val="238"/>
        <scheme val="minor"/>
      </rPr>
      <t xml:space="preserve">  nawierzchnia przepuszczalna </t>
    </r>
  </si>
  <si>
    <r>
      <t>Podbudowa zasadnicza z kruszywa łamanego</t>
    </r>
    <r>
      <rPr>
        <b/>
        <sz val="10"/>
        <rFont val="Calibri"/>
        <family val="2"/>
        <charset val="238"/>
        <scheme val="minor"/>
      </rPr>
      <t xml:space="preserve"> 0/ 31,5 gr. </t>
    </r>
    <r>
      <rPr>
        <sz val="10"/>
        <rFont val="Calibri"/>
        <family val="2"/>
        <charset val="238"/>
        <scheme val="minor"/>
      </rPr>
      <t xml:space="preserve">dodatkowe </t>
    </r>
    <r>
      <rPr>
        <b/>
        <sz val="10"/>
        <rFont val="Calibri"/>
        <family val="2"/>
        <charset val="238"/>
        <scheme val="minor"/>
      </rPr>
      <t>5 cm</t>
    </r>
    <r>
      <rPr>
        <sz val="10"/>
        <rFont val="Calibri"/>
        <family val="2"/>
        <charset val="238"/>
        <scheme val="minor"/>
      </rPr>
      <t xml:space="preserve">  pod obrzeżami  przy kratach stalowych</t>
    </r>
  </si>
  <si>
    <r>
      <t>Podbudowa zasadnicza z kruszywa łamanego</t>
    </r>
    <r>
      <rPr>
        <b/>
        <sz val="10"/>
        <rFont val="Calibri"/>
        <family val="2"/>
        <charset val="238"/>
        <scheme val="minor"/>
      </rPr>
      <t xml:space="preserve"> 0/ 31,5 gr. </t>
    </r>
    <r>
      <rPr>
        <sz val="10"/>
        <rFont val="Calibri"/>
        <family val="2"/>
        <charset val="238"/>
        <scheme val="minor"/>
      </rPr>
      <t>dodatkowa</t>
    </r>
    <r>
      <rPr>
        <b/>
        <sz val="10"/>
        <rFont val="Calibri"/>
        <family val="2"/>
        <charset val="238"/>
        <scheme val="minor"/>
      </rPr>
      <t xml:space="preserve"> 10  cm</t>
    </r>
    <r>
      <rPr>
        <sz val="10"/>
        <rFont val="Calibri"/>
        <family val="2"/>
        <charset val="238"/>
        <scheme val="minor"/>
      </rPr>
      <t xml:space="preserve">  nawierzchnia nad modułami </t>
    </r>
  </si>
  <si>
    <r>
      <t xml:space="preserve">Podbudowa pomocnicza  z kruszywa łamanego </t>
    </r>
    <r>
      <rPr>
        <b/>
        <sz val="10"/>
        <rFont val="Calibri"/>
        <family val="2"/>
        <charset val="238"/>
        <scheme val="minor"/>
      </rPr>
      <t xml:space="preserve">0/ 63 gr. 20 cm </t>
    </r>
    <r>
      <rPr>
        <sz val="10"/>
        <rFont val="Calibri"/>
        <family val="2"/>
        <charset val="238"/>
        <scheme val="minor"/>
      </rPr>
      <t>- nawierzchnia przepuszczalna</t>
    </r>
  </si>
  <si>
    <r>
      <t xml:space="preserve">Nawierzchnia z betonu zywicznego wodno i gazoprzepuszczającego </t>
    </r>
    <r>
      <rPr>
        <b/>
        <sz val="10"/>
        <rFont val="Calibri"/>
        <family val="2"/>
        <charset val="238"/>
        <scheme val="minor"/>
      </rPr>
      <t>gr. 3 cm</t>
    </r>
  </si>
  <si>
    <r>
      <t xml:space="preserve">Moduły antykompresyjne wypelnione substratem glebowym - </t>
    </r>
    <r>
      <rPr>
        <b/>
        <sz val="10"/>
        <rFont val="Calibri"/>
        <family val="2"/>
        <charset val="238"/>
        <scheme val="minor"/>
      </rPr>
      <t>wys. 50cm - dot. drzew z kratami stalowymi</t>
    </r>
  </si>
  <si>
    <r>
      <t xml:space="preserve">Podbudowa zasadnicza  betonowa z włóknami polimerowymi  </t>
    </r>
    <r>
      <rPr>
        <b/>
        <sz val="10"/>
        <rFont val="Calibri"/>
        <family val="2"/>
        <charset val="238"/>
        <scheme val="minor"/>
      </rPr>
      <t xml:space="preserve">niedyblowana  </t>
    </r>
    <r>
      <rPr>
        <sz val="10"/>
        <rFont val="Calibri"/>
        <family val="2"/>
        <charset val="238"/>
        <scheme val="minor"/>
      </rPr>
      <t xml:space="preserve"> + dylatacje+pielęgnacja betonu; </t>
    </r>
    <r>
      <rPr>
        <b/>
        <sz val="10"/>
        <rFont val="Calibri"/>
        <family val="2"/>
        <charset val="238"/>
        <scheme val="minor"/>
      </rPr>
      <t xml:space="preserve">C30/37 - gr. 10,5 cm </t>
    </r>
    <r>
      <rPr>
        <sz val="10"/>
        <rFont val="Calibri"/>
        <family val="2"/>
        <charset val="238"/>
        <scheme val="minor"/>
      </rPr>
      <t>-jezdnia z  torowiskiem + wyłączenie z ruchu (przekrój 1.1)</t>
    </r>
  </si>
  <si>
    <r>
      <t>Obrzeża betonowe</t>
    </r>
    <r>
      <rPr>
        <b/>
        <sz val="10"/>
        <rFont val="Calibri"/>
        <family val="2"/>
        <charset val="238"/>
        <scheme val="minor"/>
      </rPr>
      <t xml:space="preserve"> 30x8 cm</t>
    </r>
    <r>
      <rPr>
        <sz val="10"/>
        <rFont val="Calibri"/>
        <family val="2"/>
        <charset val="238"/>
        <scheme val="minor"/>
      </rPr>
      <t xml:space="preserve"> na ławie bet z oporem C12/15
</t>
    </r>
  </si>
  <si>
    <r>
      <t xml:space="preserve">Obrzeze betonowe  </t>
    </r>
    <r>
      <rPr>
        <b/>
        <sz val="10"/>
        <rFont val="Calibri"/>
        <family val="2"/>
        <charset val="238"/>
        <scheme val="minor"/>
      </rPr>
      <t>20x8 cm</t>
    </r>
    <r>
      <rPr>
        <sz val="10"/>
        <rFont val="Calibri"/>
        <family val="2"/>
        <charset val="238"/>
        <scheme val="minor"/>
      </rPr>
      <t xml:space="preserve"> na ławie bet z oporem</t>
    </r>
  </si>
  <si>
    <t xml:space="preserve">Roboty związane z wykonaniem branży drogowej oraz rozbiórki </t>
  </si>
  <si>
    <t xml:space="preserve">Rozbiórka obiektu punktu socjalnego- wywóz gruzu na składowisko odpadów  </t>
  </si>
  <si>
    <t>Montaż barierki w gruncie na betonie C12/15   - typ BB/IS-I02 - pozostałe miejsca- stal ocynkowana</t>
  </si>
  <si>
    <t xml:space="preserve">KOSZTORYS OFERTOWY 
</t>
  </si>
  <si>
    <t xml:space="preserve">Montaż tablic informacyjnych i pamiątkowej </t>
  </si>
  <si>
    <t>KO 1502/1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</si>
</sst>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0\ _z_ł_-;\-* #,##0.000\ _z_ł_-;_-* &quot;-&quot;??\ _z_ł_-;_-@_-"/>
  </numFmts>
  <fonts count="14">
    <font>
      <sz val="10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zcionka tekstu podstawowego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5" fillId="0" borderId="0"/>
  </cellStyleXfs>
  <cellXfs count="87">
    <xf numFmtId="0" fontId="0" fillId="0" borderId="0" xfId="0"/>
    <xf numFmtId="0" fontId="0" fillId="0" borderId="0" xfId="0" applyAlignment="1">
      <alignment wrapText="1"/>
    </xf>
    <xf numFmtId="43" fontId="8" fillId="0" borderId="0" xfId="1" applyFont="1" applyAlignment="1">
      <alignment horizontal="center" vertical="center"/>
    </xf>
    <xf numFmtId="43" fontId="8" fillId="0" borderId="0" xfId="1" applyFont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3" fontId="9" fillId="0" borderId="1" xfId="1" applyFont="1" applyBorder="1" applyAlignment="1">
      <alignment horizontal="center" vertical="center" wrapText="1"/>
    </xf>
    <xf numFmtId="43" fontId="0" fillId="0" borderId="0" xfId="1" applyFont="1" applyAlignment="1">
      <alignment vertical="center"/>
    </xf>
    <xf numFmtId="43" fontId="0" fillId="0" borderId="0" xfId="1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3" fontId="1" fillId="0" borderId="0" xfId="1" applyFont="1" applyAlignment="1">
      <alignment horizontal="center" vertical="center"/>
    </xf>
    <xf numFmtId="2" fontId="9" fillId="0" borderId="12" xfId="3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43" fontId="10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43" fontId="9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43" fontId="9" fillId="3" borderId="1" xfId="1" applyFont="1" applyFill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/>
    </xf>
    <xf numFmtId="43" fontId="9" fillId="0" borderId="1" xfId="1" applyFont="1" applyBorder="1" applyAlignment="1">
      <alignment horizontal="center" vertical="top" wrapText="1"/>
    </xf>
    <xf numFmtId="43" fontId="9" fillId="3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43" fontId="9" fillId="0" borderId="11" xfId="1" applyFont="1" applyBorder="1" applyAlignment="1">
      <alignment horizontal="center" vertical="center"/>
    </xf>
    <xf numFmtId="0" fontId="7" fillId="2" borderId="15" xfId="0" applyFont="1" applyFill="1" applyBorder="1" applyAlignment="1">
      <alignment horizontal="center" wrapText="1"/>
    </xf>
    <xf numFmtId="0" fontId="9" fillId="2" borderId="16" xfId="0" applyFont="1" applyFill="1" applyBorder="1" applyAlignment="1">
      <alignment horizontal="center" wrapText="1"/>
    </xf>
    <xf numFmtId="0" fontId="10" fillId="2" borderId="16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center" vertical="center"/>
    </xf>
    <xf numFmtId="43" fontId="7" fillId="2" borderId="16" xfId="1" applyFont="1" applyFill="1" applyBorder="1" applyAlignment="1">
      <alignment vertical="center"/>
    </xf>
    <xf numFmtId="43" fontId="9" fillId="2" borderId="16" xfId="1" applyFont="1" applyFill="1" applyBorder="1" applyAlignment="1">
      <alignment horizontal="center" vertical="center" wrapText="1"/>
    </xf>
    <xf numFmtId="43" fontId="9" fillId="0" borderId="1" xfId="1" applyNumberFormat="1" applyFont="1" applyBorder="1" applyAlignment="1">
      <alignment vertical="center" wrapText="1"/>
    </xf>
    <xf numFmtId="0" fontId="9" fillId="0" borderId="2" xfId="0" applyFont="1" applyBorder="1"/>
    <xf numFmtId="0" fontId="9" fillId="0" borderId="3" xfId="0" applyFont="1" applyBorder="1" applyAlignment="1">
      <alignment horizontal="center"/>
    </xf>
    <xf numFmtId="43" fontId="9" fillId="0" borderId="4" xfId="1" applyFont="1" applyBorder="1" applyAlignment="1">
      <alignment vertical="center"/>
    </xf>
    <xf numFmtId="43" fontId="9" fillId="0" borderId="0" xfId="1" applyFont="1" applyAlignment="1">
      <alignment horizontal="center" vertical="center"/>
    </xf>
    <xf numFmtId="0" fontId="9" fillId="0" borderId="5" xfId="0" applyFont="1" applyBorder="1"/>
    <xf numFmtId="0" fontId="7" fillId="0" borderId="0" xfId="0" applyFont="1"/>
    <xf numFmtId="43" fontId="9" fillId="0" borderId="6" xfId="1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 applyAlignment="1">
      <alignment horizontal="center"/>
    </xf>
    <xf numFmtId="43" fontId="9" fillId="0" borderId="9" xfId="1" applyFont="1" applyBorder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43" fontId="9" fillId="0" borderId="0" xfId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top" wrapText="1"/>
    </xf>
    <xf numFmtId="43" fontId="9" fillId="0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vertical="center" wrapText="1"/>
    </xf>
    <xf numFmtId="43" fontId="9" fillId="0" borderId="1" xfId="1" applyFont="1" applyBorder="1" applyAlignment="1">
      <alignment vertical="center" wrapText="1"/>
    </xf>
    <xf numFmtId="43" fontId="9" fillId="3" borderId="1" xfId="1" applyFont="1" applyFill="1" applyBorder="1" applyAlignment="1">
      <alignment vertical="center" wrapText="1"/>
    </xf>
    <xf numFmtId="0" fontId="9" fillId="0" borderId="13" xfId="0" applyFont="1" applyBorder="1" applyAlignment="1">
      <alignment wrapText="1"/>
    </xf>
    <xf numFmtId="0" fontId="9" fillId="0" borderId="14" xfId="3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43" fontId="7" fillId="0" borderId="0" xfId="1" applyFont="1" applyAlignment="1">
      <alignment vertical="center"/>
    </xf>
    <xf numFmtId="43" fontId="9" fillId="0" borderId="0" xfId="1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8" xfId="0" applyFont="1" applyBorder="1" applyAlignment="1">
      <alignment horizontal="center" vertical="center"/>
    </xf>
    <xf numFmtId="43" fontId="10" fillId="2" borderId="17" xfId="1" applyFont="1" applyFill="1" applyBorder="1" applyAlignment="1">
      <alignment horizontal="center" vertical="center"/>
    </xf>
    <xf numFmtId="43" fontId="9" fillId="0" borderId="10" xfId="1" applyFont="1" applyBorder="1" applyAlignment="1">
      <alignment horizontal="center" vertical="center"/>
    </xf>
    <xf numFmtId="43" fontId="9" fillId="0" borderId="18" xfId="1" applyFont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center" wrapText="1"/>
    </xf>
    <xf numFmtId="43" fontId="9" fillId="0" borderId="10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12" fontId="10" fillId="2" borderId="0" xfId="1" quotePrefix="1" applyNumberFormat="1" applyFont="1" applyFill="1" applyAlignment="1">
      <alignment horizontal="center" vertical="center"/>
    </xf>
  </cellXfs>
  <cellStyles count="6">
    <cellStyle name="Dziesiętny" xfId="1" builtinId="3"/>
    <cellStyle name="Normalny" xfId="0" builtinId="0"/>
    <cellStyle name="Normalny 2" xfId="3"/>
    <cellStyle name="Normalny 3" xfId="4"/>
    <cellStyle name="Normalny 4" xfId="2"/>
    <cellStyle name="Normalny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06"/>
  <sheetViews>
    <sheetView tabSelected="1" zoomScale="130" zoomScaleNormal="130" workbookViewId="0">
      <selection activeCell="G2" sqref="G2"/>
    </sheetView>
  </sheetViews>
  <sheetFormatPr defaultRowHeight="12.75"/>
  <cols>
    <col min="1" max="1" width="4.42578125" customWidth="1"/>
    <col min="2" max="2" width="10.5703125" style="14" customWidth="1"/>
    <col min="3" max="3" width="61.85546875" customWidth="1"/>
    <col min="4" max="4" width="7.85546875" style="11" customWidth="1"/>
    <col min="5" max="5" width="11.140625" style="6" customWidth="1"/>
    <col min="6" max="6" width="14" style="2" customWidth="1"/>
    <col min="7" max="7" width="15" style="9" customWidth="1"/>
  </cols>
  <sheetData>
    <row r="1" spans="1:7" ht="24.75" customHeight="1">
      <c r="A1" s="38"/>
      <c r="B1" s="39"/>
      <c r="C1" s="85" t="s">
        <v>222</v>
      </c>
      <c r="D1" s="73"/>
      <c r="E1" s="40"/>
      <c r="F1" s="41"/>
      <c r="G1" s="86" t="s">
        <v>224</v>
      </c>
    </row>
    <row r="2" spans="1:7" ht="15" customHeight="1">
      <c r="A2" s="42"/>
      <c r="B2" s="74" t="s">
        <v>106</v>
      </c>
      <c r="C2" s="43"/>
      <c r="D2" s="75"/>
      <c r="E2" s="44"/>
      <c r="F2" s="41"/>
      <c r="G2" s="41"/>
    </row>
    <row r="3" spans="1:7" ht="15" customHeight="1">
      <c r="A3" s="42"/>
      <c r="B3" s="45"/>
      <c r="C3" s="76" t="s">
        <v>219</v>
      </c>
      <c r="D3" s="75"/>
      <c r="E3" s="44"/>
      <c r="F3" s="41"/>
      <c r="G3" s="41"/>
    </row>
    <row r="4" spans="1:7" ht="15" customHeight="1">
      <c r="A4" s="46"/>
      <c r="B4" s="47"/>
      <c r="C4" s="77"/>
      <c r="D4" s="78"/>
      <c r="E4" s="48"/>
      <c r="F4" s="41"/>
      <c r="G4" s="41"/>
    </row>
    <row r="5" spans="1:7" ht="15" customHeight="1">
      <c r="A5" s="49"/>
      <c r="B5" s="50"/>
      <c r="C5" s="51"/>
      <c r="D5" s="52"/>
      <c r="E5" s="53"/>
      <c r="F5" s="41"/>
      <c r="G5" s="41"/>
    </row>
    <row r="6" spans="1:7" ht="15" customHeight="1">
      <c r="A6" s="49"/>
      <c r="B6" s="50"/>
      <c r="C6" s="49"/>
      <c r="D6" s="54"/>
      <c r="E6" s="53"/>
      <c r="F6" s="41"/>
      <c r="G6" s="41"/>
    </row>
    <row r="7" spans="1:7" ht="27" customHeight="1">
      <c r="A7" s="15" t="s">
        <v>35</v>
      </c>
      <c r="B7" s="15" t="s">
        <v>34</v>
      </c>
      <c r="C7" s="15" t="s">
        <v>33</v>
      </c>
      <c r="D7" s="15" t="s">
        <v>32</v>
      </c>
      <c r="E7" s="16" t="s">
        <v>31</v>
      </c>
      <c r="F7" s="16" t="s">
        <v>66</v>
      </c>
      <c r="G7" s="16" t="s">
        <v>67</v>
      </c>
    </row>
    <row r="8" spans="1:7" ht="12.75" customHeight="1">
      <c r="A8" s="55">
        <v>1</v>
      </c>
      <c r="B8" s="55">
        <v>2</v>
      </c>
      <c r="C8" s="55">
        <v>3</v>
      </c>
      <c r="D8" s="56">
        <v>4</v>
      </c>
      <c r="E8" s="56">
        <v>5</v>
      </c>
      <c r="F8" s="56">
        <v>6</v>
      </c>
      <c r="G8" s="56">
        <v>7</v>
      </c>
    </row>
    <row r="9" spans="1:7">
      <c r="A9" s="18" t="s">
        <v>0</v>
      </c>
      <c r="B9" s="18" t="s">
        <v>0</v>
      </c>
      <c r="C9" s="19" t="s">
        <v>64</v>
      </c>
      <c r="D9" s="20" t="s">
        <v>0</v>
      </c>
      <c r="E9" s="21" t="s">
        <v>0</v>
      </c>
      <c r="F9" s="21" t="s">
        <v>0</v>
      </c>
      <c r="G9" s="21" t="s">
        <v>0</v>
      </c>
    </row>
    <row r="10" spans="1:7" ht="38.25">
      <c r="A10" s="22">
        <v>1</v>
      </c>
      <c r="B10" s="57" t="s">
        <v>30</v>
      </c>
      <c r="C10" s="23" t="s">
        <v>139</v>
      </c>
      <c r="D10" s="8" t="s">
        <v>29</v>
      </c>
      <c r="E10" s="24">
        <f>(6621-4953.1)/1000</f>
        <v>1.67</v>
      </c>
      <c r="F10" s="5"/>
      <c r="G10" s="25"/>
    </row>
    <row r="11" spans="1:7" ht="22.5" customHeight="1">
      <c r="A11" s="22">
        <v>2</v>
      </c>
      <c r="B11" s="57" t="s">
        <v>30</v>
      </c>
      <c r="C11" s="23" t="s">
        <v>138</v>
      </c>
      <c r="D11" s="8" t="s">
        <v>29</v>
      </c>
      <c r="E11" s="24">
        <f>(125+85+390)/1000</f>
        <v>0.6</v>
      </c>
      <c r="F11" s="5"/>
      <c r="G11" s="25"/>
    </row>
    <row r="12" spans="1:7">
      <c r="A12" s="18" t="s">
        <v>0</v>
      </c>
      <c r="B12" s="18" t="s">
        <v>0</v>
      </c>
      <c r="C12" s="19" t="s">
        <v>63</v>
      </c>
      <c r="D12" s="20" t="s">
        <v>0</v>
      </c>
      <c r="E12" s="21" t="s">
        <v>0</v>
      </c>
      <c r="F12" s="21" t="s">
        <v>0</v>
      </c>
      <c r="G12" s="21" t="s">
        <v>0</v>
      </c>
    </row>
    <row r="13" spans="1:7" ht="23.25" customHeight="1">
      <c r="A13" s="22" t="s">
        <v>0</v>
      </c>
      <c r="B13" s="57" t="s">
        <v>0</v>
      </c>
      <c r="C13" s="4" t="s">
        <v>59</v>
      </c>
      <c r="D13" s="8" t="s">
        <v>0</v>
      </c>
      <c r="E13" s="5" t="s">
        <v>0</v>
      </c>
      <c r="F13" s="5" t="s">
        <v>0</v>
      </c>
      <c r="G13" s="5" t="s">
        <v>0</v>
      </c>
    </row>
    <row r="14" spans="1:7" ht="38.25">
      <c r="A14" s="22">
        <v>3</v>
      </c>
      <c r="B14" s="57" t="s">
        <v>6</v>
      </c>
      <c r="C14" s="23" t="s">
        <v>37</v>
      </c>
      <c r="D14" s="8" t="s">
        <v>2</v>
      </c>
      <c r="E14" s="5">
        <v>4581</v>
      </c>
      <c r="F14" s="25"/>
      <c r="G14" s="25"/>
    </row>
    <row r="15" spans="1:7" ht="36" customHeight="1">
      <c r="A15" s="22">
        <f>A14+1</f>
        <v>4</v>
      </c>
      <c r="B15" s="57" t="s">
        <v>6</v>
      </c>
      <c r="C15" s="23" t="s">
        <v>62</v>
      </c>
      <c r="D15" s="8" t="s">
        <v>2</v>
      </c>
      <c r="E15" s="5">
        <v>51</v>
      </c>
      <c r="F15" s="25"/>
      <c r="G15" s="25"/>
    </row>
    <row r="16" spans="1:7" ht="38.25">
      <c r="A16" s="22">
        <f t="shared" ref="A16:A20" si="0">A15+1</f>
        <v>5</v>
      </c>
      <c r="B16" s="57" t="s">
        <v>6</v>
      </c>
      <c r="C16" s="23" t="s">
        <v>28</v>
      </c>
      <c r="D16" s="8" t="s">
        <v>2</v>
      </c>
      <c r="E16" s="5">
        <v>7241</v>
      </c>
      <c r="F16" s="25"/>
      <c r="G16" s="25"/>
    </row>
    <row r="17" spans="1:7" ht="38.25">
      <c r="A17" s="22">
        <f t="shared" si="0"/>
        <v>6</v>
      </c>
      <c r="B17" s="57" t="s">
        <v>6</v>
      </c>
      <c r="C17" s="23" t="s">
        <v>38</v>
      </c>
      <c r="D17" s="8" t="s">
        <v>2</v>
      </c>
      <c r="E17" s="5">
        <f>1119*0.8</f>
        <v>895.2</v>
      </c>
      <c r="F17" s="25"/>
      <c r="G17" s="25"/>
    </row>
    <row r="18" spans="1:7" ht="23.25" customHeight="1">
      <c r="A18" s="22">
        <f t="shared" si="0"/>
        <v>7</v>
      </c>
      <c r="B18" s="57" t="s">
        <v>6</v>
      </c>
      <c r="C18" s="23" t="s">
        <v>39</v>
      </c>
      <c r="D18" s="8" t="s">
        <v>2</v>
      </c>
      <c r="E18" s="5">
        <f>1119*0.2</f>
        <v>223.8</v>
      </c>
      <c r="F18" s="25"/>
      <c r="G18" s="25"/>
    </row>
    <row r="19" spans="1:7" ht="39.75" customHeight="1">
      <c r="A19" s="22">
        <f t="shared" si="0"/>
        <v>8</v>
      </c>
      <c r="B19" s="57" t="s">
        <v>6</v>
      </c>
      <c r="C19" s="23" t="s">
        <v>40</v>
      </c>
      <c r="D19" s="8" t="s">
        <v>2</v>
      </c>
      <c r="E19" s="5">
        <f>2602*0.8</f>
        <v>2081.6</v>
      </c>
      <c r="F19" s="25"/>
      <c r="G19" s="25"/>
    </row>
    <row r="20" spans="1:7" ht="24.75" customHeight="1">
      <c r="A20" s="22">
        <f t="shared" si="0"/>
        <v>9</v>
      </c>
      <c r="B20" s="57" t="s">
        <v>6</v>
      </c>
      <c r="C20" s="23" t="s">
        <v>39</v>
      </c>
      <c r="D20" s="8" t="s">
        <v>2</v>
      </c>
      <c r="E20" s="5">
        <f>2602*0.2</f>
        <v>520.4</v>
      </c>
      <c r="F20" s="25"/>
      <c r="G20" s="25"/>
    </row>
    <row r="21" spans="1:7" ht="17.25" customHeight="1">
      <c r="A21" s="22" t="s">
        <v>0</v>
      </c>
      <c r="B21" s="22" t="s">
        <v>0</v>
      </c>
      <c r="C21" s="4" t="s">
        <v>58</v>
      </c>
      <c r="D21" s="8" t="s">
        <v>0</v>
      </c>
      <c r="E21" s="5" t="s">
        <v>0</v>
      </c>
      <c r="F21" s="5" t="s">
        <v>0</v>
      </c>
      <c r="G21" s="5" t="s">
        <v>0</v>
      </c>
    </row>
    <row r="22" spans="1:7" ht="17.25" customHeight="1">
      <c r="A22" s="22" t="s">
        <v>0</v>
      </c>
      <c r="B22" s="22" t="s">
        <v>0</v>
      </c>
      <c r="C22" s="4" t="s">
        <v>41</v>
      </c>
      <c r="D22" s="8" t="s">
        <v>0</v>
      </c>
      <c r="E22" s="5" t="s">
        <v>0</v>
      </c>
      <c r="F22" s="5" t="s">
        <v>0</v>
      </c>
      <c r="G22" s="5" t="s">
        <v>0</v>
      </c>
    </row>
    <row r="23" spans="1:7" ht="25.5">
      <c r="A23" s="22">
        <v>10</v>
      </c>
      <c r="B23" s="22" t="s">
        <v>6</v>
      </c>
      <c r="C23" s="23" t="s">
        <v>44</v>
      </c>
      <c r="D23" s="8" t="s">
        <v>1</v>
      </c>
      <c r="E23" s="5">
        <f>984*0.5</f>
        <v>492</v>
      </c>
      <c r="F23" s="25"/>
      <c r="G23" s="25"/>
    </row>
    <row r="24" spans="1:7" ht="18.75" customHeight="1">
      <c r="A24" s="22">
        <f>A23+1</f>
        <v>11</v>
      </c>
      <c r="B24" s="22" t="s">
        <v>6</v>
      </c>
      <c r="C24" s="23" t="s">
        <v>43</v>
      </c>
      <c r="D24" s="8" t="s">
        <v>1</v>
      </c>
      <c r="E24" s="5">
        <f>984*0.5</f>
        <v>492</v>
      </c>
      <c r="F24" s="25"/>
      <c r="G24" s="25"/>
    </row>
    <row r="25" spans="1:7" ht="25.5">
      <c r="A25" s="22">
        <f t="shared" ref="A25:A32" si="1">A24+1</f>
        <v>12</v>
      </c>
      <c r="B25" s="22" t="s">
        <v>6</v>
      </c>
      <c r="C25" s="23" t="s">
        <v>57</v>
      </c>
      <c r="D25" s="8" t="s">
        <v>1</v>
      </c>
      <c r="E25" s="5">
        <v>490</v>
      </c>
      <c r="F25" s="25"/>
      <c r="G25" s="25"/>
    </row>
    <row r="26" spans="1:7">
      <c r="A26" s="22">
        <f t="shared" si="1"/>
        <v>13</v>
      </c>
      <c r="B26" s="22" t="s">
        <v>6</v>
      </c>
      <c r="C26" s="23" t="s">
        <v>45</v>
      </c>
      <c r="D26" s="8" t="s">
        <v>1</v>
      </c>
      <c r="E26" s="5">
        <v>168</v>
      </c>
      <c r="F26" s="25"/>
      <c r="G26" s="25"/>
    </row>
    <row r="27" spans="1:7">
      <c r="A27" s="22">
        <f t="shared" si="1"/>
        <v>14</v>
      </c>
      <c r="B27" s="22" t="s">
        <v>6</v>
      </c>
      <c r="C27" s="23" t="s">
        <v>46</v>
      </c>
      <c r="D27" s="8" t="s">
        <v>1</v>
      </c>
      <c r="E27" s="5">
        <v>2.8</v>
      </c>
      <c r="F27" s="25"/>
      <c r="G27" s="25"/>
    </row>
    <row r="28" spans="1:7" ht="25.5">
      <c r="A28" s="22">
        <f t="shared" si="1"/>
        <v>15</v>
      </c>
      <c r="B28" s="22" t="s">
        <v>6</v>
      </c>
      <c r="C28" s="23" t="s">
        <v>47</v>
      </c>
      <c r="D28" s="8" t="s">
        <v>1</v>
      </c>
      <c r="E28" s="5">
        <v>471</v>
      </c>
      <c r="F28" s="25"/>
      <c r="G28" s="25"/>
    </row>
    <row r="29" spans="1:7" ht="18.75" customHeight="1">
      <c r="A29" s="22">
        <f t="shared" si="1"/>
        <v>16</v>
      </c>
      <c r="B29" s="22" t="s">
        <v>6</v>
      </c>
      <c r="C29" s="23" t="s">
        <v>48</v>
      </c>
      <c r="D29" s="8" t="s">
        <v>1</v>
      </c>
      <c r="E29" s="5">
        <v>110</v>
      </c>
      <c r="F29" s="25"/>
      <c r="G29" s="25"/>
    </row>
    <row r="30" spans="1:7" ht="18" customHeight="1">
      <c r="A30" s="22">
        <f t="shared" si="1"/>
        <v>17</v>
      </c>
      <c r="B30" s="22" t="s">
        <v>6</v>
      </c>
      <c r="C30" s="23" t="s">
        <v>49</v>
      </c>
      <c r="D30" s="8" t="s">
        <v>1</v>
      </c>
      <c r="E30" s="5">
        <v>41</v>
      </c>
      <c r="F30" s="25"/>
      <c r="G30" s="25"/>
    </row>
    <row r="31" spans="1:7">
      <c r="A31" s="22">
        <f t="shared" si="1"/>
        <v>18</v>
      </c>
      <c r="B31" s="22" t="s">
        <v>6</v>
      </c>
      <c r="C31" s="23" t="s">
        <v>50</v>
      </c>
      <c r="D31" s="8" t="s">
        <v>1</v>
      </c>
      <c r="E31" s="5">
        <v>496</v>
      </c>
      <c r="F31" s="25"/>
      <c r="G31" s="25"/>
    </row>
    <row r="32" spans="1:7">
      <c r="A32" s="22">
        <f t="shared" si="1"/>
        <v>19</v>
      </c>
      <c r="B32" s="22" t="s">
        <v>6</v>
      </c>
      <c r="C32" s="23" t="s">
        <v>51</v>
      </c>
      <c r="D32" s="8" t="s">
        <v>1</v>
      </c>
      <c r="E32" s="5">
        <v>955</v>
      </c>
      <c r="F32" s="25"/>
      <c r="G32" s="25"/>
    </row>
    <row r="33" spans="1:7">
      <c r="A33" s="22" t="s">
        <v>0</v>
      </c>
      <c r="B33" s="22" t="s">
        <v>0</v>
      </c>
      <c r="C33" s="4" t="s">
        <v>42</v>
      </c>
      <c r="D33" s="8" t="s">
        <v>0</v>
      </c>
      <c r="E33" s="5" t="s">
        <v>0</v>
      </c>
      <c r="F33" s="5" t="s">
        <v>0</v>
      </c>
      <c r="G33" s="5" t="s">
        <v>0</v>
      </c>
    </row>
    <row r="34" spans="1:7" ht="25.5">
      <c r="A34" s="22">
        <v>20</v>
      </c>
      <c r="B34" s="22" t="s">
        <v>6</v>
      </c>
      <c r="C34" s="23" t="s">
        <v>55</v>
      </c>
      <c r="D34" s="8" t="s">
        <v>1</v>
      </c>
      <c r="E34" s="5">
        <v>856</v>
      </c>
      <c r="F34" s="25"/>
      <c r="G34" s="25"/>
    </row>
    <row r="35" spans="1:7" ht="25.5">
      <c r="A35" s="22">
        <f>A34+1</f>
        <v>21</v>
      </c>
      <c r="B35" s="22" t="s">
        <v>6</v>
      </c>
      <c r="C35" s="23" t="s">
        <v>88</v>
      </c>
      <c r="D35" s="8" t="s">
        <v>1</v>
      </c>
      <c r="E35" s="5">
        <v>14513</v>
      </c>
      <c r="F35" s="25"/>
      <c r="G35" s="25"/>
    </row>
    <row r="36" spans="1:7">
      <c r="A36" s="22">
        <f t="shared" ref="A36:A39" si="2">A35+1</f>
        <v>22</v>
      </c>
      <c r="B36" s="22" t="s">
        <v>6</v>
      </c>
      <c r="C36" s="23" t="s">
        <v>103</v>
      </c>
      <c r="D36" s="8" t="s">
        <v>1</v>
      </c>
      <c r="E36" s="5">
        <v>2307</v>
      </c>
      <c r="F36" s="25"/>
      <c r="G36" s="25"/>
    </row>
    <row r="37" spans="1:7" ht="17.25" customHeight="1">
      <c r="A37" s="22">
        <f t="shared" si="2"/>
        <v>23</v>
      </c>
      <c r="B37" s="22" t="s">
        <v>6</v>
      </c>
      <c r="C37" s="23" t="s">
        <v>56</v>
      </c>
      <c r="D37" s="8" t="s">
        <v>1</v>
      </c>
      <c r="E37" s="5">
        <v>14853</v>
      </c>
      <c r="F37" s="25"/>
      <c r="G37" s="25"/>
    </row>
    <row r="38" spans="1:7" ht="17.25" customHeight="1">
      <c r="A38" s="22">
        <f t="shared" si="2"/>
        <v>24</v>
      </c>
      <c r="B38" s="22" t="s">
        <v>6</v>
      </c>
      <c r="C38" s="23" t="s">
        <v>112</v>
      </c>
      <c r="D38" s="8" t="s">
        <v>1</v>
      </c>
      <c r="E38" s="24">
        <f>275+20</f>
        <v>295</v>
      </c>
      <c r="F38" s="25"/>
      <c r="G38" s="25"/>
    </row>
    <row r="39" spans="1:7" ht="17.25" customHeight="1">
      <c r="A39" s="22">
        <f t="shared" si="2"/>
        <v>25</v>
      </c>
      <c r="B39" s="22" t="s">
        <v>6</v>
      </c>
      <c r="C39" s="23" t="s">
        <v>131</v>
      </c>
      <c r="D39" s="8" t="s">
        <v>1</v>
      </c>
      <c r="E39" s="24">
        <f>30+30</f>
        <v>60</v>
      </c>
      <c r="F39" s="27"/>
      <c r="G39" s="25"/>
    </row>
    <row r="40" spans="1:7" ht="16.5" customHeight="1">
      <c r="A40" s="22" t="s">
        <v>0</v>
      </c>
      <c r="B40" s="22" t="s">
        <v>0</v>
      </c>
      <c r="C40" s="4" t="s">
        <v>52</v>
      </c>
      <c r="D40" s="8" t="s">
        <v>0</v>
      </c>
      <c r="E40" s="5" t="s">
        <v>0</v>
      </c>
      <c r="F40" s="5" t="s">
        <v>0</v>
      </c>
      <c r="G40" s="5" t="s">
        <v>0</v>
      </c>
    </row>
    <row r="41" spans="1:7" ht="25.5">
      <c r="A41" s="22">
        <v>26</v>
      </c>
      <c r="B41" s="22" t="s">
        <v>6</v>
      </c>
      <c r="C41" s="23" t="s">
        <v>104</v>
      </c>
      <c r="D41" s="8" t="s">
        <v>1</v>
      </c>
      <c r="E41" s="5">
        <v>2</v>
      </c>
      <c r="F41" s="25"/>
      <c r="G41" s="25"/>
    </row>
    <row r="42" spans="1:7" ht="14.25" customHeight="1">
      <c r="A42" s="22">
        <f>A41+1</f>
        <v>27</v>
      </c>
      <c r="B42" s="22" t="s">
        <v>6</v>
      </c>
      <c r="C42" s="23" t="s">
        <v>53</v>
      </c>
      <c r="D42" s="8" t="s">
        <v>1</v>
      </c>
      <c r="E42" s="5">
        <v>10</v>
      </c>
      <c r="F42" s="25"/>
      <c r="G42" s="25"/>
    </row>
    <row r="43" spans="1:7" ht="27" customHeight="1">
      <c r="A43" s="22">
        <f t="shared" ref="A43:A44" si="3">A42+1</f>
        <v>28</v>
      </c>
      <c r="B43" s="22" t="s">
        <v>6</v>
      </c>
      <c r="C43" s="23" t="s">
        <v>105</v>
      </c>
      <c r="D43" s="8" t="s">
        <v>1</v>
      </c>
      <c r="E43" s="5">
        <v>2617</v>
      </c>
      <c r="F43" s="25"/>
      <c r="G43" s="25"/>
    </row>
    <row r="44" spans="1:7" ht="20.25" customHeight="1">
      <c r="A44" s="22">
        <f t="shared" si="3"/>
        <v>29</v>
      </c>
      <c r="B44" s="22" t="s">
        <v>6</v>
      </c>
      <c r="C44" s="23" t="s">
        <v>54</v>
      </c>
      <c r="D44" s="8" t="s">
        <v>4</v>
      </c>
      <c r="E44" s="5">
        <f>160*0.5</f>
        <v>80</v>
      </c>
      <c r="F44" s="27"/>
      <c r="G44" s="25"/>
    </row>
    <row r="45" spans="1:7" ht="27.75" customHeight="1">
      <c r="A45" s="22">
        <v>30</v>
      </c>
      <c r="B45" s="22" t="s">
        <v>6</v>
      </c>
      <c r="C45" s="23" t="s">
        <v>208</v>
      </c>
      <c r="D45" s="8" t="s">
        <v>1</v>
      </c>
      <c r="E45" s="5">
        <v>205</v>
      </c>
      <c r="F45" s="27"/>
      <c r="G45" s="25"/>
    </row>
    <row r="46" spans="1:7">
      <c r="A46" s="22" t="s">
        <v>0</v>
      </c>
      <c r="B46" s="26" t="s">
        <v>0</v>
      </c>
      <c r="C46" s="4" t="s">
        <v>127</v>
      </c>
      <c r="D46" s="8" t="s">
        <v>0</v>
      </c>
      <c r="E46" s="5" t="s">
        <v>0</v>
      </c>
      <c r="F46" s="5" t="s">
        <v>0</v>
      </c>
      <c r="G46" s="5" t="s">
        <v>0</v>
      </c>
    </row>
    <row r="47" spans="1:7" ht="25.5">
      <c r="A47" s="22">
        <v>31</v>
      </c>
      <c r="B47" s="22" t="s">
        <v>6</v>
      </c>
      <c r="C47" s="23" t="s">
        <v>60</v>
      </c>
      <c r="D47" s="8" t="s">
        <v>1</v>
      </c>
      <c r="E47" s="5">
        <v>18647</v>
      </c>
      <c r="F47" s="25"/>
      <c r="G47" s="25"/>
    </row>
    <row r="48" spans="1:7">
      <c r="A48" s="22">
        <f>A47+1</f>
        <v>32</v>
      </c>
      <c r="B48" s="22" t="s">
        <v>6</v>
      </c>
      <c r="C48" s="23" t="s">
        <v>61</v>
      </c>
      <c r="D48" s="8" t="s">
        <v>1</v>
      </c>
      <c r="E48" s="5">
        <v>15840</v>
      </c>
      <c r="F48" s="25"/>
      <c r="G48" s="25"/>
    </row>
    <row r="49" spans="1:7">
      <c r="A49" s="22" t="s">
        <v>0</v>
      </c>
      <c r="B49" s="26" t="s">
        <v>0</v>
      </c>
      <c r="C49" s="4" t="s">
        <v>128</v>
      </c>
      <c r="D49" s="8" t="s">
        <v>0</v>
      </c>
      <c r="E49" s="5" t="s">
        <v>0</v>
      </c>
      <c r="F49" s="5" t="s">
        <v>0</v>
      </c>
      <c r="G49" s="5" t="s">
        <v>0</v>
      </c>
    </row>
    <row r="50" spans="1:7" ht="25.5">
      <c r="A50" s="22">
        <v>33</v>
      </c>
      <c r="B50" s="22" t="s">
        <v>6</v>
      </c>
      <c r="C50" s="23" t="s">
        <v>69</v>
      </c>
      <c r="D50" s="8" t="s">
        <v>3</v>
      </c>
      <c r="E50" s="5">
        <v>1</v>
      </c>
      <c r="F50" s="25"/>
      <c r="G50" s="25"/>
    </row>
    <row r="51" spans="1:7" ht="16.5" customHeight="1">
      <c r="A51" s="22">
        <f>A50+1</f>
        <v>34</v>
      </c>
      <c r="B51" s="22" t="s">
        <v>6</v>
      </c>
      <c r="C51" s="23" t="s">
        <v>70</v>
      </c>
      <c r="D51" s="8" t="s">
        <v>3</v>
      </c>
      <c r="E51" s="5">
        <v>2</v>
      </c>
      <c r="F51" s="25"/>
      <c r="G51" s="25"/>
    </row>
    <row r="52" spans="1:7" ht="15.75" customHeight="1">
      <c r="A52" s="22">
        <f t="shared" ref="A52:A72" si="4">A51+1</f>
        <v>35</v>
      </c>
      <c r="B52" s="22" t="s">
        <v>6</v>
      </c>
      <c r="C52" s="23" t="s">
        <v>71</v>
      </c>
      <c r="D52" s="8" t="s">
        <v>68</v>
      </c>
      <c r="E52" s="5">
        <v>2</v>
      </c>
      <c r="F52" s="25"/>
      <c r="G52" s="25"/>
    </row>
    <row r="53" spans="1:7" ht="14.25" customHeight="1">
      <c r="A53" s="22">
        <f t="shared" si="4"/>
        <v>36</v>
      </c>
      <c r="B53" s="22" t="s">
        <v>6</v>
      </c>
      <c r="C53" s="23" t="s">
        <v>72</v>
      </c>
      <c r="D53" s="8" t="s">
        <v>3</v>
      </c>
      <c r="E53" s="5">
        <v>2</v>
      </c>
      <c r="F53" s="25"/>
      <c r="G53" s="25"/>
    </row>
    <row r="54" spans="1:7" ht="18" customHeight="1">
      <c r="A54" s="22">
        <f t="shared" si="4"/>
        <v>37</v>
      </c>
      <c r="B54" s="22" t="s">
        <v>6</v>
      </c>
      <c r="C54" s="23" t="s">
        <v>73</v>
      </c>
      <c r="D54" s="8" t="s">
        <v>5</v>
      </c>
      <c r="E54" s="5">
        <v>9</v>
      </c>
      <c r="F54" s="25"/>
      <c r="G54" s="25"/>
    </row>
    <row r="55" spans="1:7" ht="16.5" customHeight="1">
      <c r="A55" s="22">
        <f t="shared" si="4"/>
        <v>38</v>
      </c>
      <c r="B55" s="22" t="s">
        <v>6</v>
      </c>
      <c r="C55" s="23" t="s">
        <v>74</v>
      </c>
      <c r="D55" s="8" t="s">
        <v>5</v>
      </c>
      <c r="E55" s="5">
        <v>27</v>
      </c>
      <c r="F55" s="25"/>
      <c r="G55" s="25"/>
    </row>
    <row r="56" spans="1:7" ht="15.75" customHeight="1">
      <c r="A56" s="22">
        <f t="shared" si="4"/>
        <v>39</v>
      </c>
      <c r="B56" s="22" t="s">
        <v>6</v>
      </c>
      <c r="C56" s="23" t="s">
        <v>75</v>
      </c>
      <c r="D56" s="8" t="s">
        <v>5</v>
      </c>
      <c r="E56" s="5">
        <v>27</v>
      </c>
      <c r="F56" s="25"/>
      <c r="G56" s="25"/>
    </row>
    <row r="57" spans="1:7" ht="16.5" customHeight="1">
      <c r="A57" s="22">
        <f t="shared" si="4"/>
        <v>40</v>
      </c>
      <c r="B57" s="22" t="s">
        <v>6</v>
      </c>
      <c r="C57" s="23" t="s">
        <v>76</v>
      </c>
      <c r="D57" s="8" t="s">
        <v>2</v>
      </c>
      <c r="E57" s="5">
        <v>19.5</v>
      </c>
      <c r="F57" s="25"/>
      <c r="G57" s="25"/>
    </row>
    <row r="58" spans="1:7" ht="18" customHeight="1">
      <c r="A58" s="22">
        <f t="shared" si="4"/>
        <v>41</v>
      </c>
      <c r="B58" s="22" t="s">
        <v>6</v>
      </c>
      <c r="C58" s="23" t="s">
        <v>77</v>
      </c>
      <c r="D58" s="8" t="s">
        <v>2</v>
      </c>
      <c r="E58" s="5">
        <v>88</v>
      </c>
      <c r="F58" s="25"/>
      <c r="G58" s="25"/>
    </row>
    <row r="59" spans="1:7" ht="18.75" customHeight="1">
      <c r="A59" s="22">
        <f t="shared" si="4"/>
        <v>42</v>
      </c>
      <c r="B59" s="22" t="s">
        <v>6</v>
      </c>
      <c r="C59" s="23" t="s">
        <v>78</v>
      </c>
      <c r="D59" s="8" t="s">
        <v>5</v>
      </c>
      <c r="E59" s="5">
        <v>46</v>
      </c>
      <c r="F59" s="25"/>
      <c r="G59" s="25"/>
    </row>
    <row r="60" spans="1:7" ht="18.75" customHeight="1">
      <c r="A60" s="22">
        <f t="shared" si="4"/>
        <v>43</v>
      </c>
      <c r="B60" s="22" t="s">
        <v>6</v>
      </c>
      <c r="C60" s="23" t="s">
        <v>79</v>
      </c>
      <c r="D60" s="8" t="s">
        <v>2</v>
      </c>
      <c r="E60" s="5">
        <v>11.5</v>
      </c>
      <c r="F60" s="25"/>
      <c r="G60" s="25"/>
    </row>
    <row r="61" spans="1:7" ht="18" customHeight="1">
      <c r="A61" s="22">
        <f t="shared" si="4"/>
        <v>44</v>
      </c>
      <c r="B61" s="22" t="s">
        <v>6</v>
      </c>
      <c r="C61" s="23" t="s">
        <v>80</v>
      </c>
      <c r="D61" s="8" t="s">
        <v>81</v>
      </c>
      <c r="E61" s="5">
        <v>13</v>
      </c>
      <c r="F61" s="25"/>
      <c r="G61" s="25"/>
    </row>
    <row r="62" spans="1:7" ht="17.25" customHeight="1">
      <c r="A62" s="22">
        <f t="shared" si="4"/>
        <v>45</v>
      </c>
      <c r="B62" s="22" t="s">
        <v>6</v>
      </c>
      <c r="C62" s="23" t="s">
        <v>82</v>
      </c>
      <c r="D62" s="8" t="s">
        <v>2</v>
      </c>
      <c r="E62" s="5">
        <v>22.5</v>
      </c>
      <c r="F62" s="25"/>
      <c r="G62" s="25"/>
    </row>
    <row r="63" spans="1:7" ht="25.5">
      <c r="A63" s="22">
        <f t="shared" si="4"/>
        <v>46</v>
      </c>
      <c r="B63" s="22" t="s">
        <v>6</v>
      </c>
      <c r="C63" s="23" t="s">
        <v>84</v>
      </c>
      <c r="D63" s="8" t="s">
        <v>5</v>
      </c>
      <c r="E63" s="5">
        <v>2</v>
      </c>
      <c r="F63" s="25"/>
      <c r="G63" s="25"/>
    </row>
    <row r="64" spans="1:7">
      <c r="A64" s="22">
        <f t="shared" si="4"/>
        <v>47</v>
      </c>
      <c r="B64" s="22" t="s">
        <v>6</v>
      </c>
      <c r="C64" s="23" t="s">
        <v>83</v>
      </c>
      <c r="D64" s="8" t="s">
        <v>5</v>
      </c>
      <c r="E64" s="5">
        <v>1</v>
      </c>
      <c r="F64" s="25"/>
      <c r="G64" s="25"/>
    </row>
    <row r="65" spans="1:7">
      <c r="A65" s="22">
        <f t="shared" si="4"/>
        <v>48</v>
      </c>
      <c r="B65" s="22" t="s">
        <v>6</v>
      </c>
      <c r="C65" s="23" t="s">
        <v>85</v>
      </c>
      <c r="D65" s="8" t="s">
        <v>3</v>
      </c>
      <c r="E65" s="5">
        <v>1</v>
      </c>
      <c r="F65" s="25"/>
      <c r="G65" s="25"/>
    </row>
    <row r="66" spans="1:7">
      <c r="A66" s="22">
        <f t="shared" si="4"/>
        <v>49</v>
      </c>
      <c r="B66" s="22" t="s">
        <v>6</v>
      </c>
      <c r="C66" s="23" t="s">
        <v>86</v>
      </c>
      <c r="D66" s="8" t="s">
        <v>5</v>
      </c>
      <c r="E66" s="5">
        <v>3</v>
      </c>
      <c r="F66" s="25"/>
      <c r="G66" s="25"/>
    </row>
    <row r="67" spans="1:7" ht="25.5">
      <c r="A67" s="22">
        <f>A66+1</f>
        <v>50</v>
      </c>
      <c r="B67" s="22" t="s">
        <v>6</v>
      </c>
      <c r="C67" s="23" t="s">
        <v>87</v>
      </c>
      <c r="D67" s="8" t="s">
        <v>68</v>
      </c>
      <c r="E67" s="5">
        <v>1</v>
      </c>
      <c r="F67" s="25"/>
      <c r="G67" s="25"/>
    </row>
    <row r="68" spans="1:7" ht="25.5">
      <c r="A68" s="22">
        <f t="shared" si="4"/>
        <v>51</v>
      </c>
      <c r="B68" s="22" t="s">
        <v>6</v>
      </c>
      <c r="C68" s="23" t="s">
        <v>89</v>
      </c>
      <c r="D68" s="8" t="s">
        <v>1</v>
      </c>
      <c r="E68" s="5">
        <v>2</v>
      </c>
      <c r="F68" s="25"/>
      <c r="G68" s="25"/>
    </row>
    <row r="69" spans="1:7" ht="16.5" customHeight="1">
      <c r="A69" s="22">
        <f t="shared" si="4"/>
        <v>52</v>
      </c>
      <c r="B69" s="22" t="s">
        <v>6</v>
      </c>
      <c r="C69" s="23" t="s">
        <v>132</v>
      </c>
      <c r="D69" s="8" t="s">
        <v>1</v>
      </c>
      <c r="E69" s="5">
        <v>2</v>
      </c>
      <c r="F69" s="25"/>
      <c r="G69" s="25"/>
    </row>
    <row r="70" spans="1:7">
      <c r="A70" s="22">
        <f t="shared" si="4"/>
        <v>53</v>
      </c>
      <c r="B70" s="22" t="s">
        <v>6</v>
      </c>
      <c r="C70" s="23" t="s">
        <v>113</v>
      </c>
      <c r="D70" s="8" t="s">
        <v>3</v>
      </c>
      <c r="E70" s="5">
        <v>3</v>
      </c>
      <c r="F70" s="25"/>
      <c r="G70" s="25"/>
    </row>
    <row r="71" spans="1:7">
      <c r="A71" s="22">
        <f t="shared" si="4"/>
        <v>54</v>
      </c>
      <c r="B71" s="22" t="s">
        <v>6</v>
      </c>
      <c r="C71" s="23" t="s">
        <v>140</v>
      </c>
      <c r="D71" s="8" t="s">
        <v>3</v>
      </c>
      <c r="E71" s="5">
        <v>3</v>
      </c>
      <c r="F71" s="25"/>
      <c r="G71" s="25"/>
    </row>
    <row r="72" spans="1:7" ht="24.75" customHeight="1">
      <c r="A72" s="22">
        <f t="shared" si="4"/>
        <v>55</v>
      </c>
      <c r="B72" s="22" t="s">
        <v>6</v>
      </c>
      <c r="C72" s="23" t="s">
        <v>220</v>
      </c>
      <c r="D72" s="8" t="s">
        <v>3</v>
      </c>
      <c r="E72" s="5">
        <v>1</v>
      </c>
      <c r="F72" s="27"/>
      <c r="G72" s="25"/>
    </row>
    <row r="73" spans="1:7">
      <c r="A73" s="18" t="s">
        <v>0</v>
      </c>
      <c r="B73" s="18" t="s">
        <v>0</v>
      </c>
      <c r="C73" s="19" t="s">
        <v>65</v>
      </c>
      <c r="D73" s="20" t="s">
        <v>0</v>
      </c>
      <c r="E73" s="21" t="s">
        <v>0</v>
      </c>
      <c r="F73" s="20" t="s">
        <v>0</v>
      </c>
      <c r="G73" s="21" t="s">
        <v>0</v>
      </c>
    </row>
    <row r="74" spans="1:7">
      <c r="A74" s="22" t="s">
        <v>0</v>
      </c>
      <c r="B74" s="22" t="s">
        <v>0</v>
      </c>
      <c r="C74" s="4" t="s">
        <v>27</v>
      </c>
      <c r="D74" s="8" t="s">
        <v>0</v>
      </c>
      <c r="E74" s="5" t="s">
        <v>0</v>
      </c>
      <c r="F74" s="8" t="s">
        <v>0</v>
      </c>
      <c r="G74" s="5" t="s">
        <v>0</v>
      </c>
    </row>
    <row r="75" spans="1:7" ht="25.5">
      <c r="A75" s="22">
        <f>A72+1</f>
        <v>56</v>
      </c>
      <c r="B75" s="22" t="s">
        <v>8</v>
      </c>
      <c r="C75" s="23" t="s">
        <v>153</v>
      </c>
      <c r="D75" s="8" t="s">
        <v>4</v>
      </c>
      <c r="E75" s="5">
        <v>655.86</v>
      </c>
      <c r="F75" s="25"/>
      <c r="G75" s="25"/>
    </row>
    <row r="76" spans="1:7" ht="25.5">
      <c r="A76" s="22">
        <f>A75+1</f>
        <v>57</v>
      </c>
      <c r="B76" s="22" t="s">
        <v>8</v>
      </c>
      <c r="C76" s="23" t="s">
        <v>154</v>
      </c>
      <c r="D76" s="8" t="s">
        <v>4</v>
      </c>
      <c r="E76" s="5">
        <v>2623.44</v>
      </c>
      <c r="F76" s="25"/>
      <c r="G76" s="25"/>
    </row>
    <row r="77" spans="1:7">
      <c r="A77" s="22">
        <f>A76+1</f>
        <v>58</v>
      </c>
      <c r="B77" s="22" t="s">
        <v>8</v>
      </c>
      <c r="C77" s="23" t="s">
        <v>26</v>
      </c>
      <c r="D77" s="8" t="s">
        <v>4</v>
      </c>
      <c r="E77" s="5">
        <f>E75</f>
        <v>655.86</v>
      </c>
      <c r="F77" s="25"/>
      <c r="G77" s="25"/>
    </row>
    <row r="78" spans="1:7">
      <c r="A78" s="22" t="s">
        <v>0</v>
      </c>
      <c r="B78" s="22" t="s">
        <v>8</v>
      </c>
      <c r="C78" s="4" t="s">
        <v>25</v>
      </c>
      <c r="D78" s="8" t="s">
        <v>0</v>
      </c>
      <c r="E78" s="8" t="s">
        <v>0</v>
      </c>
      <c r="F78" s="8" t="s">
        <v>0</v>
      </c>
      <c r="G78" s="5" t="s">
        <v>0</v>
      </c>
    </row>
    <row r="79" spans="1:7" ht="30" customHeight="1">
      <c r="A79" s="22">
        <f>A77+1</f>
        <v>59</v>
      </c>
      <c r="B79" s="22" t="s">
        <v>8</v>
      </c>
      <c r="C79" s="23" t="s">
        <v>24</v>
      </c>
      <c r="D79" s="8" t="s">
        <v>4</v>
      </c>
      <c r="E79" s="5">
        <f>10026.87</f>
        <v>10026.870000000001</v>
      </c>
      <c r="F79" s="25"/>
      <c r="G79" s="25"/>
    </row>
    <row r="80" spans="1:7" ht="40.5" customHeight="1">
      <c r="A80" s="22">
        <f>A79+1</f>
        <v>60</v>
      </c>
      <c r="B80" s="22" t="s">
        <v>8</v>
      </c>
      <c r="C80" s="23" t="s">
        <v>23</v>
      </c>
      <c r="D80" s="8" t="s">
        <v>4</v>
      </c>
      <c r="E80" s="5">
        <f>1003.83</f>
        <v>1003.83</v>
      </c>
      <c r="F80" s="25"/>
      <c r="G80" s="25"/>
    </row>
    <row r="81" spans="1:7">
      <c r="A81" s="18" t="s">
        <v>0</v>
      </c>
      <c r="B81" s="18" t="s">
        <v>0</v>
      </c>
      <c r="C81" s="19" t="s">
        <v>100</v>
      </c>
      <c r="D81" s="20" t="s">
        <v>0</v>
      </c>
      <c r="E81" s="21" t="s">
        <v>0</v>
      </c>
      <c r="F81" s="20" t="s">
        <v>0</v>
      </c>
      <c r="G81" s="21" t="s">
        <v>0</v>
      </c>
    </row>
    <row r="82" spans="1:7">
      <c r="A82" s="22" t="s">
        <v>0</v>
      </c>
      <c r="B82" s="22" t="s">
        <v>0</v>
      </c>
      <c r="C82" s="4" t="s">
        <v>22</v>
      </c>
      <c r="D82" s="8" t="s">
        <v>0</v>
      </c>
      <c r="E82" s="5" t="s">
        <v>0</v>
      </c>
      <c r="F82" s="8" t="s">
        <v>0</v>
      </c>
      <c r="G82" s="5" t="s">
        <v>0</v>
      </c>
    </row>
    <row r="83" spans="1:7" ht="38.25">
      <c r="A83" s="22">
        <f>A80+1</f>
        <v>61</v>
      </c>
      <c r="B83" s="57" t="s">
        <v>8</v>
      </c>
      <c r="C83" s="23" t="s">
        <v>21</v>
      </c>
      <c r="D83" s="8" t="s">
        <v>1</v>
      </c>
      <c r="E83" s="5">
        <v>42474.96</v>
      </c>
      <c r="F83" s="25"/>
      <c r="G83" s="25"/>
    </row>
    <row r="84" spans="1:7" ht="16.5" customHeight="1">
      <c r="A84" s="22" t="s">
        <v>0</v>
      </c>
      <c r="B84" s="57" t="s">
        <v>0</v>
      </c>
      <c r="C84" s="4" t="s">
        <v>20</v>
      </c>
      <c r="D84" s="8" t="s">
        <v>0</v>
      </c>
      <c r="E84" s="5" t="s">
        <v>0</v>
      </c>
      <c r="F84" s="8" t="s">
        <v>0</v>
      </c>
      <c r="G84" s="5" t="s">
        <v>0</v>
      </c>
    </row>
    <row r="85" spans="1:7" ht="25.5">
      <c r="A85" s="22">
        <v>62</v>
      </c>
      <c r="B85" s="57" t="s">
        <v>10</v>
      </c>
      <c r="C85" s="23" t="s">
        <v>175</v>
      </c>
      <c r="D85" s="8" t="s">
        <v>1</v>
      </c>
      <c r="E85" s="5">
        <v>23720.5</v>
      </c>
      <c r="F85" s="25"/>
      <c r="G85" s="25"/>
    </row>
    <row r="86" spans="1:7" ht="25.5">
      <c r="A86" s="22">
        <f>A85+1</f>
        <v>63</v>
      </c>
      <c r="B86" s="57" t="s">
        <v>10</v>
      </c>
      <c r="C86" s="23" t="s">
        <v>176</v>
      </c>
      <c r="D86" s="8" t="s">
        <v>1</v>
      </c>
      <c r="E86" s="5">
        <v>2531.5</v>
      </c>
      <c r="F86" s="25"/>
      <c r="G86" s="25"/>
    </row>
    <row r="87" spans="1:7" ht="25.5">
      <c r="A87" s="22">
        <f>A86+1</f>
        <v>64</v>
      </c>
      <c r="B87" s="57" t="s">
        <v>10</v>
      </c>
      <c r="C87" s="23" t="s">
        <v>177</v>
      </c>
      <c r="D87" s="8" t="s">
        <v>1</v>
      </c>
      <c r="E87" s="5">
        <f>16223-80</f>
        <v>16143</v>
      </c>
      <c r="F87" s="27"/>
      <c r="G87" s="25"/>
    </row>
    <row r="88" spans="1:7" ht="25.5">
      <c r="A88" s="18" t="s">
        <v>0</v>
      </c>
      <c r="B88" s="18" t="s">
        <v>0</v>
      </c>
      <c r="C88" s="19" t="s">
        <v>114</v>
      </c>
      <c r="D88" s="20" t="s">
        <v>0</v>
      </c>
      <c r="E88" s="21" t="s">
        <v>0</v>
      </c>
      <c r="F88" s="20" t="s">
        <v>0</v>
      </c>
      <c r="G88" s="21" t="s">
        <v>0</v>
      </c>
    </row>
    <row r="89" spans="1:7" ht="25.5">
      <c r="A89" s="22" t="s">
        <v>0</v>
      </c>
      <c r="B89" s="22" t="s">
        <v>0</v>
      </c>
      <c r="C89" s="4" t="s">
        <v>116</v>
      </c>
      <c r="D89" s="8" t="s">
        <v>0</v>
      </c>
      <c r="E89" s="5" t="s">
        <v>0</v>
      </c>
      <c r="F89" s="8" t="s">
        <v>0</v>
      </c>
      <c r="G89" s="5" t="s">
        <v>0</v>
      </c>
    </row>
    <row r="90" spans="1:7" ht="21.75" customHeight="1">
      <c r="A90" s="22">
        <f>A87+1</f>
        <v>65</v>
      </c>
      <c r="B90" s="57" t="s">
        <v>9</v>
      </c>
      <c r="C90" s="23" t="s">
        <v>178</v>
      </c>
      <c r="D90" s="8" t="s">
        <v>1</v>
      </c>
      <c r="E90" s="5">
        <v>269</v>
      </c>
      <c r="F90" s="25"/>
      <c r="G90" s="5"/>
    </row>
    <row r="91" spans="1:7" ht="25.5">
      <c r="A91" s="22">
        <f>A90+1</f>
        <v>66</v>
      </c>
      <c r="B91" s="57" t="s">
        <v>9</v>
      </c>
      <c r="C91" s="23" t="s">
        <v>179</v>
      </c>
      <c r="D91" s="8" t="s">
        <v>1</v>
      </c>
      <c r="E91" s="5">
        <f>12115.2+45</f>
        <v>12160.2</v>
      </c>
      <c r="F91" s="25"/>
      <c r="G91" s="5"/>
    </row>
    <row r="92" spans="1:7" ht="26.25" customHeight="1">
      <c r="A92" s="22">
        <v>66</v>
      </c>
      <c r="B92" s="57" t="s">
        <v>9</v>
      </c>
      <c r="C92" s="23" t="s">
        <v>180</v>
      </c>
      <c r="D92" s="8" t="s">
        <v>1</v>
      </c>
      <c r="E92" s="5">
        <v>8411</v>
      </c>
      <c r="F92" s="25"/>
      <c r="G92" s="5"/>
    </row>
    <row r="93" spans="1:7" ht="26.25" customHeight="1">
      <c r="A93" s="22">
        <f t="shared" ref="A93:A101" si="5">A92+1</f>
        <v>67</v>
      </c>
      <c r="B93" s="57" t="s">
        <v>9</v>
      </c>
      <c r="C93" s="23" t="s">
        <v>210</v>
      </c>
      <c r="D93" s="8" t="s">
        <v>1</v>
      </c>
      <c r="E93" s="5">
        <f>210+13</f>
        <v>223</v>
      </c>
      <c r="F93" s="25"/>
      <c r="G93" s="5"/>
    </row>
    <row r="94" spans="1:7" ht="26.25" customHeight="1">
      <c r="A94" s="22">
        <f t="shared" si="5"/>
        <v>68</v>
      </c>
      <c r="B94" s="57" t="s">
        <v>9</v>
      </c>
      <c r="C94" s="23" t="s">
        <v>211</v>
      </c>
      <c r="D94" s="8" t="s">
        <v>1</v>
      </c>
      <c r="E94" s="5">
        <f>36*(0.06+0.15)</f>
        <v>7.56</v>
      </c>
      <c r="F94" s="25"/>
      <c r="G94" s="5"/>
    </row>
    <row r="95" spans="1:7" ht="26.25" customHeight="1">
      <c r="A95" s="22">
        <f t="shared" si="5"/>
        <v>69</v>
      </c>
      <c r="B95" s="57" t="s">
        <v>9</v>
      </c>
      <c r="C95" s="23" t="s">
        <v>212</v>
      </c>
      <c r="D95" s="8" t="s">
        <v>1</v>
      </c>
      <c r="E95" s="5">
        <v>80</v>
      </c>
      <c r="F95" s="25"/>
      <c r="G95" s="5"/>
    </row>
    <row r="96" spans="1:7" ht="26.25" customHeight="1">
      <c r="A96" s="22">
        <f t="shared" si="5"/>
        <v>70</v>
      </c>
      <c r="B96" s="57" t="s">
        <v>9</v>
      </c>
      <c r="C96" s="23" t="s">
        <v>213</v>
      </c>
      <c r="D96" s="8" t="s">
        <v>1</v>
      </c>
      <c r="E96" s="5">
        <f>210+13</f>
        <v>223</v>
      </c>
      <c r="F96" s="25"/>
      <c r="G96" s="5"/>
    </row>
    <row r="97" spans="1:7" ht="26.25" customHeight="1">
      <c r="A97" s="22">
        <f t="shared" si="5"/>
        <v>71</v>
      </c>
      <c r="B97" s="57" t="s">
        <v>141</v>
      </c>
      <c r="C97" s="23" t="s">
        <v>214</v>
      </c>
      <c r="D97" s="8" t="s">
        <v>1</v>
      </c>
      <c r="E97" s="5">
        <f>210+13</f>
        <v>223</v>
      </c>
      <c r="F97" s="25"/>
      <c r="G97" s="5"/>
    </row>
    <row r="98" spans="1:7" ht="30.75" customHeight="1">
      <c r="A98" s="22">
        <f t="shared" si="5"/>
        <v>72</v>
      </c>
      <c r="B98" s="57" t="s">
        <v>141</v>
      </c>
      <c r="C98" s="23" t="s">
        <v>206</v>
      </c>
      <c r="D98" s="8" t="s">
        <v>1</v>
      </c>
      <c r="E98" s="5">
        <f>80*5%+80</f>
        <v>84</v>
      </c>
      <c r="F98" s="27"/>
      <c r="G98" s="5"/>
    </row>
    <row r="99" spans="1:7" ht="30.75" customHeight="1">
      <c r="A99" s="22">
        <f t="shared" si="5"/>
        <v>73</v>
      </c>
      <c r="B99" s="57" t="s">
        <v>141</v>
      </c>
      <c r="C99" s="60" t="s">
        <v>207</v>
      </c>
      <c r="D99" s="8" t="s">
        <v>1</v>
      </c>
      <c r="E99" s="5">
        <f>223*2+(25+17+17+26+14+23+66+16)*(0.2+0.2)+(487*5%)</f>
        <v>551.95000000000005</v>
      </c>
      <c r="F99" s="27"/>
      <c r="G99" s="5"/>
    </row>
    <row r="100" spans="1:7" ht="30.75" customHeight="1">
      <c r="A100" s="22">
        <f t="shared" si="5"/>
        <v>74</v>
      </c>
      <c r="B100" s="57" t="s">
        <v>141</v>
      </c>
      <c r="C100" s="23" t="s">
        <v>215</v>
      </c>
      <c r="D100" s="8" t="s">
        <v>1</v>
      </c>
      <c r="E100" s="5">
        <v>80</v>
      </c>
      <c r="F100" s="27"/>
      <c r="G100" s="5"/>
    </row>
    <row r="101" spans="1:7" ht="30.75" customHeight="1">
      <c r="A101" s="22">
        <f t="shared" si="5"/>
        <v>75</v>
      </c>
      <c r="B101" s="57" t="s">
        <v>9</v>
      </c>
      <c r="C101" s="23" t="s">
        <v>181</v>
      </c>
      <c r="D101" s="8" t="s">
        <v>1</v>
      </c>
      <c r="E101" s="58">
        <v>15</v>
      </c>
      <c r="F101" s="25"/>
      <c r="G101" s="5"/>
    </row>
    <row r="102" spans="1:7" ht="19.5" customHeight="1">
      <c r="A102" s="22" t="s">
        <v>0</v>
      </c>
      <c r="B102" s="22" t="s">
        <v>0</v>
      </c>
      <c r="C102" s="4" t="s">
        <v>115</v>
      </c>
      <c r="D102" s="8" t="s">
        <v>0</v>
      </c>
      <c r="E102" s="5" t="s">
        <v>0</v>
      </c>
      <c r="F102" s="8" t="s">
        <v>0</v>
      </c>
      <c r="G102" s="5" t="s">
        <v>0</v>
      </c>
    </row>
    <row r="103" spans="1:7" ht="40.5" customHeight="1">
      <c r="A103" s="22">
        <v>76</v>
      </c>
      <c r="B103" s="22" t="s">
        <v>11</v>
      </c>
      <c r="C103" s="23" t="s">
        <v>182</v>
      </c>
      <c r="D103" s="8" t="s">
        <v>1</v>
      </c>
      <c r="E103" s="5">
        <v>13236.1</v>
      </c>
      <c r="F103" s="59"/>
      <c r="G103" s="5"/>
    </row>
    <row r="104" spans="1:7" ht="47.25" customHeight="1">
      <c r="A104" s="22">
        <f>A103+1</f>
        <v>77</v>
      </c>
      <c r="B104" s="22" t="s">
        <v>11</v>
      </c>
      <c r="C104" s="23" t="s">
        <v>183</v>
      </c>
      <c r="D104" s="8" t="s">
        <v>1</v>
      </c>
      <c r="E104" s="5">
        <v>3021</v>
      </c>
      <c r="F104" s="25"/>
      <c r="G104" s="5"/>
    </row>
    <row r="105" spans="1:7" ht="47.25" customHeight="1">
      <c r="A105" s="22">
        <f t="shared" ref="A105:A109" si="6">A104+1</f>
        <v>78</v>
      </c>
      <c r="B105" s="22" t="s">
        <v>11</v>
      </c>
      <c r="C105" s="23" t="s">
        <v>184</v>
      </c>
      <c r="D105" s="8" t="s">
        <v>1</v>
      </c>
      <c r="E105" s="5">
        <v>626</v>
      </c>
      <c r="F105" s="25"/>
      <c r="G105" s="5"/>
    </row>
    <row r="106" spans="1:7" ht="45" customHeight="1">
      <c r="A106" s="22">
        <f t="shared" si="6"/>
        <v>79</v>
      </c>
      <c r="B106" s="22" t="s">
        <v>11</v>
      </c>
      <c r="C106" s="23" t="s">
        <v>216</v>
      </c>
      <c r="D106" s="8" t="s">
        <v>1</v>
      </c>
      <c r="E106" s="5">
        <v>10596.92</v>
      </c>
      <c r="F106" s="25"/>
      <c r="G106" s="5"/>
    </row>
    <row r="107" spans="1:7" ht="38.25" customHeight="1">
      <c r="A107" s="22">
        <f t="shared" si="6"/>
        <v>80</v>
      </c>
      <c r="B107" s="22" t="s">
        <v>11</v>
      </c>
      <c r="C107" s="23" t="s">
        <v>185</v>
      </c>
      <c r="D107" s="8" t="s">
        <v>1</v>
      </c>
      <c r="E107" s="5">
        <v>626</v>
      </c>
      <c r="F107" s="25"/>
      <c r="G107" s="5"/>
    </row>
    <row r="108" spans="1:7" ht="22.5" customHeight="1">
      <c r="A108" s="22">
        <f t="shared" si="6"/>
        <v>81</v>
      </c>
      <c r="B108" s="22" t="s">
        <v>11</v>
      </c>
      <c r="C108" s="23" t="s">
        <v>186</v>
      </c>
      <c r="D108" s="8" t="s">
        <v>1</v>
      </c>
      <c r="E108" s="5">
        <v>2842</v>
      </c>
      <c r="F108" s="25"/>
      <c r="G108" s="5"/>
    </row>
    <row r="109" spans="1:7" ht="22.5" customHeight="1">
      <c r="A109" s="22">
        <f t="shared" si="6"/>
        <v>82</v>
      </c>
      <c r="B109" s="22" t="s">
        <v>11</v>
      </c>
      <c r="C109" s="23" t="s">
        <v>126</v>
      </c>
      <c r="D109" s="8" t="s">
        <v>1</v>
      </c>
      <c r="E109" s="5">
        <v>3723</v>
      </c>
      <c r="F109" s="25"/>
      <c r="G109" s="5"/>
    </row>
    <row r="110" spans="1:7" ht="22.5" customHeight="1">
      <c r="A110" s="22" t="s">
        <v>0</v>
      </c>
      <c r="B110" s="22" t="s">
        <v>0</v>
      </c>
      <c r="C110" s="4" t="s">
        <v>19</v>
      </c>
      <c r="D110" s="8" t="s">
        <v>0</v>
      </c>
      <c r="E110" s="5" t="s">
        <v>0</v>
      </c>
      <c r="F110" s="8" t="s">
        <v>0</v>
      </c>
      <c r="G110" s="5" t="s">
        <v>0</v>
      </c>
    </row>
    <row r="111" spans="1:7" ht="25.5">
      <c r="A111" s="22">
        <v>83</v>
      </c>
      <c r="B111" s="57" t="s">
        <v>17</v>
      </c>
      <c r="C111" s="23" t="s">
        <v>120</v>
      </c>
      <c r="D111" s="8" t="s">
        <v>1</v>
      </c>
      <c r="E111" s="5">
        <v>11355.2</v>
      </c>
      <c r="F111" s="25"/>
      <c r="G111" s="25"/>
    </row>
    <row r="112" spans="1:7" ht="23.25" customHeight="1">
      <c r="A112" s="22">
        <f>A111+1</f>
        <v>84</v>
      </c>
      <c r="B112" s="57" t="s">
        <v>17</v>
      </c>
      <c r="C112" s="23" t="s">
        <v>94</v>
      </c>
      <c r="D112" s="8" t="s">
        <v>1</v>
      </c>
      <c r="E112" s="5">
        <v>2228.1999999999998</v>
      </c>
      <c r="F112" s="25"/>
      <c r="G112" s="25"/>
    </row>
    <row r="113" spans="1:7" ht="20.25" customHeight="1">
      <c r="A113" s="22">
        <f t="shared" ref="A113:A123" si="7">A112+1</f>
        <v>85</v>
      </c>
      <c r="B113" s="57" t="s">
        <v>17</v>
      </c>
      <c r="C113" s="23" t="s">
        <v>95</v>
      </c>
      <c r="D113" s="8" t="s">
        <v>1</v>
      </c>
      <c r="E113" s="5">
        <f>3543.2+10596.92+205</f>
        <v>14345.12</v>
      </c>
      <c r="F113" s="25"/>
      <c r="G113" s="25"/>
    </row>
    <row r="114" spans="1:7" ht="20.25" customHeight="1">
      <c r="A114" s="22">
        <f t="shared" si="7"/>
        <v>86</v>
      </c>
      <c r="B114" s="57" t="s">
        <v>11</v>
      </c>
      <c r="C114" s="23" t="s">
        <v>119</v>
      </c>
      <c r="D114" s="8" t="s">
        <v>1</v>
      </c>
      <c r="E114" s="5">
        <v>10596.92</v>
      </c>
      <c r="F114" s="25"/>
      <c r="G114" s="25"/>
    </row>
    <row r="115" spans="1:7" ht="31.5" customHeight="1">
      <c r="A115" s="22">
        <f t="shared" si="7"/>
        <v>87</v>
      </c>
      <c r="B115" s="57" t="s">
        <v>17</v>
      </c>
      <c r="C115" s="23" t="s">
        <v>98</v>
      </c>
      <c r="D115" s="8" t="s">
        <v>1</v>
      </c>
      <c r="E115" s="5">
        <v>2228.1999999999998</v>
      </c>
      <c r="F115" s="25"/>
      <c r="G115" s="25"/>
    </row>
    <row r="116" spans="1:7" ht="25.5" customHeight="1">
      <c r="A116" s="22">
        <f t="shared" si="7"/>
        <v>88</v>
      </c>
      <c r="B116" s="57" t="s">
        <v>17</v>
      </c>
      <c r="C116" s="23" t="s">
        <v>96</v>
      </c>
      <c r="D116" s="8" t="s">
        <v>1</v>
      </c>
      <c r="E116" s="5">
        <v>1315</v>
      </c>
      <c r="F116" s="25"/>
      <c r="G116" s="25"/>
    </row>
    <row r="117" spans="1:7" ht="31.5" customHeight="1">
      <c r="A117" s="22">
        <f t="shared" si="7"/>
        <v>89</v>
      </c>
      <c r="B117" s="57" t="s">
        <v>17</v>
      </c>
      <c r="C117" s="23" t="s">
        <v>99</v>
      </c>
      <c r="D117" s="8" t="s">
        <v>1</v>
      </c>
      <c r="E117" s="5">
        <v>2228.1999999999998</v>
      </c>
      <c r="F117" s="25"/>
      <c r="G117" s="25"/>
    </row>
    <row r="118" spans="1:7" ht="31.5" customHeight="1">
      <c r="A118" s="22">
        <f t="shared" si="7"/>
        <v>90</v>
      </c>
      <c r="B118" s="57" t="s">
        <v>17</v>
      </c>
      <c r="C118" s="23" t="s">
        <v>205</v>
      </c>
      <c r="D118" s="8" t="s">
        <v>1</v>
      </c>
      <c r="E118" s="5">
        <v>10596.92</v>
      </c>
      <c r="F118" s="25"/>
      <c r="G118" s="25"/>
    </row>
    <row r="119" spans="1:7" ht="19.5" customHeight="1">
      <c r="A119" s="22">
        <f t="shared" si="7"/>
        <v>91</v>
      </c>
      <c r="B119" s="57" t="s">
        <v>18</v>
      </c>
      <c r="C119" s="23" t="s">
        <v>198</v>
      </c>
      <c r="D119" s="8" t="s">
        <v>1</v>
      </c>
      <c r="E119" s="5">
        <v>10596.22</v>
      </c>
      <c r="F119" s="25"/>
      <c r="G119" s="25"/>
    </row>
    <row r="120" spans="1:7" ht="19.5" customHeight="1">
      <c r="A120" s="22">
        <f t="shared" si="7"/>
        <v>92</v>
      </c>
      <c r="B120" s="57" t="s">
        <v>18</v>
      </c>
      <c r="C120" s="23" t="s">
        <v>118</v>
      </c>
      <c r="D120" s="8" t="s">
        <v>1</v>
      </c>
      <c r="E120" s="5">
        <v>2228.1999999999998</v>
      </c>
      <c r="F120" s="25"/>
      <c r="G120" s="25"/>
    </row>
    <row r="121" spans="1:7" ht="19.5" customHeight="1">
      <c r="A121" s="22">
        <f t="shared" si="7"/>
        <v>93</v>
      </c>
      <c r="B121" s="57" t="s">
        <v>18</v>
      </c>
      <c r="C121" s="23" t="s">
        <v>197</v>
      </c>
      <c r="D121" s="8" t="s">
        <v>1</v>
      </c>
      <c r="E121" s="5">
        <v>205</v>
      </c>
      <c r="F121" s="25"/>
      <c r="G121" s="25"/>
    </row>
    <row r="122" spans="1:7" ht="28.5" customHeight="1">
      <c r="A122" s="22">
        <f t="shared" si="7"/>
        <v>94</v>
      </c>
      <c r="B122" s="57" t="s">
        <v>17</v>
      </c>
      <c r="C122" s="23" t="s">
        <v>97</v>
      </c>
      <c r="D122" s="8" t="s">
        <v>1</v>
      </c>
      <c r="E122" s="5">
        <v>9127</v>
      </c>
      <c r="F122" s="25"/>
      <c r="G122" s="25"/>
    </row>
    <row r="123" spans="1:7" ht="16.5" customHeight="1">
      <c r="A123" s="22">
        <f t="shared" si="7"/>
        <v>95</v>
      </c>
      <c r="B123" s="57" t="s">
        <v>17</v>
      </c>
      <c r="C123" s="23" t="s">
        <v>142</v>
      </c>
      <c r="D123" s="8" t="s">
        <v>1</v>
      </c>
      <c r="E123" s="5">
        <f>11361.84+(11361.84*5/100)</f>
        <v>11929.93</v>
      </c>
      <c r="F123" s="25"/>
      <c r="G123" s="25"/>
    </row>
    <row r="124" spans="1:7" ht="23.25" customHeight="1">
      <c r="A124" s="22" t="s">
        <v>0</v>
      </c>
      <c r="B124" s="22" t="s">
        <v>0</v>
      </c>
      <c r="C124" s="4" t="s">
        <v>16</v>
      </c>
      <c r="D124" s="8" t="s">
        <v>0</v>
      </c>
      <c r="E124" s="5" t="s">
        <v>0</v>
      </c>
      <c r="F124" s="8" t="s">
        <v>0</v>
      </c>
      <c r="G124" s="5" t="s">
        <v>0</v>
      </c>
    </row>
    <row r="125" spans="1:7" ht="29.25" customHeight="1">
      <c r="A125" s="22">
        <v>96</v>
      </c>
      <c r="B125" s="57" t="s">
        <v>7</v>
      </c>
      <c r="C125" s="23" t="s">
        <v>121</v>
      </c>
      <c r="D125" s="8" t="s">
        <v>1</v>
      </c>
      <c r="E125" s="5">
        <v>45</v>
      </c>
      <c r="F125" s="25"/>
      <c r="G125" s="25"/>
    </row>
    <row r="126" spans="1:7" ht="25.5">
      <c r="A126" s="22">
        <f>A125+1</f>
        <v>97</v>
      </c>
      <c r="B126" s="57" t="s">
        <v>7</v>
      </c>
      <c r="C126" s="23" t="s">
        <v>122</v>
      </c>
      <c r="D126" s="8" t="s">
        <v>1</v>
      </c>
      <c r="E126" s="5">
        <v>5875</v>
      </c>
      <c r="F126" s="25"/>
      <c r="G126" s="25"/>
    </row>
    <row r="127" spans="1:7" ht="18.75" customHeight="1">
      <c r="A127" s="22">
        <f t="shared" ref="A127:A130" si="8">A126+1</f>
        <v>98</v>
      </c>
      <c r="B127" s="57" t="s">
        <v>7</v>
      </c>
      <c r="C127" s="23" t="s">
        <v>194</v>
      </c>
      <c r="D127" s="8" t="s">
        <v>1</v>
      </c>
      <c r="E127" s="5">
        <v>2180</v>
      </c>
      <c r="F127" s="25"/>
      <c r="G127" s="25"/>
    </row>
    <row r="128" spans="1:7" ht="18.75" customHeight="1">
      <c r="A128" s="22">
        <f t="shared" si="8"/>
        <v>99</v>
      </c>
      <c r="B128" s="57" t="s">
        <v>7</v>
      </c>
      <c r="C128" s="23" t="s">
        <v>124</v>
      </c>
      <c r="D128" s="8" t="s">
        <v>1</v>
      </c>
      <c r="E128" s="5">
        <v>453</v>
      </c>
      <c r="F128" s="25"/>
      <c r="G128" s="25"/>
    </row>
    <row r="129" spans="1:7" ht="18.75" customHeight="1">
      <c r="A129" s="22">
        <f t="shared" si="8"/>
        <v>100</v>
      </c>
      <c r="B129" s="57" t="s">
        <v>7</v>
      </c>
      <c r="C129" s="23" t="s">
        <v>123</v>
      </c>
      <c r="D129" s="8" t="s">
        <v>1</v>
      </c>
      <c r="E129" s="5">
        <v>215</v>
      </c>
      <c r="F129" s="25"/>
      <c r="G129" s="25"/>
    </row>
    <row r="130" spans="1:7" ht="18.75" customHeight="1">
      <c r="A130" s="22">
        <f t="shared" si="8"/>
        <v>101</v>
      </c>
      <c r="B130" s="57" t="s">
        <v>7</v>
      </c>
      <c r="C130" s="23" t="s">
        <v>125</v>
      </c>
      <c r="D130" s="8" t="s">
        <v>1</v>
      </c>
      <c r="E130" s="5">
        <v>12</v>
      </c>
      <c r="F130" s="25"/>
      <c r="G130" s="25"/>
    </row>
    <row r="131" spans="1:7" ht="20.25" customHeight="1">
      <c r="A131" s="22" t="s">
        <v>0</v>
      </c>
      <c r="B131" s="22" t="s">
        <v>0</v>
      </c>
      <c r="C131" s="4" t="s">
        <v>15</v>
      </c>
      <c r="D131" s="8" t="s">
        <v>0</v>
      </c>
      <c r="E131" s="8" t="s">
        <v>0</v>
      </c>
      <c r="F131" s="8" t="s">
        <v>0</v>
      </c>
      <c r="G131" s="5" t="s">
        <v>0</v>
      </c>
    </row>
    <row r="132" spans="1:7" ht="38.25">
      <c r="A132" s="22">
        <v>102</v>
      </c>
      <c r="B132" s="57" t="s">
        <v>14</v>
      </c>
      <c r="C132" s="23" t="s">
        <v>167</v>
      </c>
      <c r="D132" s="8" t="s">
        <v>1</v>
      </c>
      <c r="E132" s="5">
        <v>57</v>
      </c>
      <c r="F132" s="25"/>
      <c r="G132" s="25"/>
    </row>
    <row r="133" spans="1:7">
      <c r="A133" s="18" t="s">
        <v>0</v>
      </c>
      <c r="B133" s="18" t="s">
        <v>0</v>
      </c>
      <c r="C133" s="19" t="s">
        <v>59</v>
      </c>
      <c r="D133" s="20" t="s">
        <v>0</v>
      </c>
      <c r="E133" s="21" t="s">
        <v>0</v>
      </c>
      <c r="F133" s="20" t="s">
        <v>0</v>
      </c>
      <c r="G133" s="21" t="s">
        <v>0</v>
      </c>
    </row>
    <row r="134" spans="1:7">
      <c r="A134" s="22" t="s">
        <v>0</v>
      </c>
      <c r="B134" s="22" t="s">
        <v>0</v>
      </c>
      <c r="C134" s="4" t="s">
        <v>209</v>
      </c>
      <c r="D134" s="8" t="s">
        <v>0</v>
      </c>
      <c r="E134" s="5" t="s">
        <v>0</v>
      </c>
      <c r="F134" s="8" t="s">
        <v>0</v>
      </c>
      <c r="G134" s="5" t="s">
        <v>0</v>
      </c>
    </row>
    <row r="135" spans="1:7" ht="30" customHeight="1">
      <c r="A135" s="22">
        <v>103</v>
      </c>
      <c r="B135" s="57" t="s">
        <v>13</v>
      </c>
      <c r="C135" s="23" t="s">
        <v>111</v>
      </c>
      <c r="D135" s="8" t="s">
        <v>2</v>
      </c>
      <c r="E135" s="5">
        <v>445</v>
      </c>
      <c r="F135" s="25"/>
      <c r="G135" s="25"/>
    </row>
    <row r="136" spans="1:7" ht="38.25">
      <c r="A136" s="22">
        <f>A135+1</f>
        <v>104</v>
      </c>
      <c r="B136" s="57" t="s">
        <v>12</v>
      </c>
      <c r="C136" s="23" t="s">
        <v>200</v>
      </c>
      <c r="D136" s="8" t="s">
        <v>2</v>
      </c>
      <c r="E136" s="5">
        <v>3631</v>
      </c>
      <c r="F136" s="25"/>
      <c r="G136" s="25"/>
    </row>
    <row r="137" spans="1:7" ht="38.25">
      <c r="A137" s="22">
        <f t="shared" ref="A137:A146" si="9">A136+1</f>
        <v>105</v>
      </c>
      <c r="B137" s="57" t="s">
        <v>12</v>
      </c>
      <c r="C137" s="23" t="s">
        <v>201</v>
      </c>
      <c r="D137" s="8" t="s">
        <v>2</v>
      </c>
      <c r="E137" s="5">
        <f>566+15</f>
        <v>581</v>
      </c>
      <c r="F137" s="25"/>
      <c r="G137" s="25"/>
    </row>
    <row r="138" spans="1:7" ht="29.25" customHeight="1">
      <c r="A138" s="22">
        <f t="shared" si="9"/>
        <v>106</v>
      </c>
      <c r="B138" s="57" t="s">
        <v>12</v>
      </c>
      <c r="C138" s="23" t="s">
        <v>202</v>
      </c>
      <c r="D138" s="8" t="s">
        <v>2</v>
      </c>
      <c r="E138" s="5">
        <v>248</v>
      </c>
      <c r="F138" s="25"/>
      <c r="G138" s="25"/>
    </row>
    <row r="139" spans="1:7" ht="30.75" customHeight="1">
      <c r="A139" s="22">
        <f t="shared" si="9"/>
        <v>107</v>
      </c>
      <c r="B139" s="57" t="s">
        <v>12</v>
      </c>
      <c r="C139" s="23" t="s">
        <v>203</v>
      </c>
      <c r="D139" s="8" t="s">
        <v>2</v>
      </c>
      <c r="E139" s="5">
        <v>474</v>
      </c>
      <c r="F139" s="25"/>
      <c r="G139" s="25"/>
    </row>
    <row r="140" spans="1:7" ht="25.5">
      <c r="A140" s="22">
        <f t="shared" si="9"/>
        <v>108</v>
      </c>
      <c r="B140" s="57" t="s">
        <v>12</v>
      </c>
      <c r="C140" s="23" t="s">
        <v>217</v>
      </c>
      <c r="D140" s="8" t="s">
        <v>2</v>
      </c>
      <c r="E140" s="5">
        <f>11379-58</f>
        <v>11321</v>
      </c>
      <c r="F140" s="25"/>
      <c r="G140" s="25"/>
    </row>
    <row r="141" spans="1:7" ht="18.75" customHeight="1">
      <c r="A141" s="22">
        <f t="shared" si="9"/>
        <v>109</v>
      </c>
      <c r="B141" s="57" t="s">
        <v>12</v>
      </c>
      <c r="C141" s="23" t="s">
        <v>218</v>
      </c>
      <c r="D141" s="8" t="s">
        <v>2</v>
      </c>
      <c r="E141" s="5">
        <f>(1.5+1.5+3+3)*4</f>
        <v>36</v>
      </c>
      <c r="F141" s="81"/>
      <c r="G141" s="25"/>
    </row>
    <row r="142" spans="1:7" ht="29.25" customHeight="1">
      <c r="A142" s="22">
        <f t="shared" si="9"/>
        <v>110</v>
      </c>
      <c r="B142" s="57" t="s">
        <v>141</v>
      </c>
      <c r="C142" s="82" t="s">
        <v>204</v>
      </c>
      <c r="D142" s="83" t="s">
        <v>2</v>
      </c>
      <c r="E142" s="84">
        <f>114+45</f>
        <v>159</v>
      </c>
      <c r="F142" s="41"/>
      <c r="G142" s="80"/>
    </row>
    <row r="143" spans="1:7" ht="20.25" customHeight="1">
      <c r="A143" s="22">
        <f t="shared" si="9"/>
        <v>111</v>
      </c>
      <c r="B143" s="57" t="s">
        <v>12</v>
      </c>
      <c r="C143" s="28" t="s">
        <v>199</v>
      </c>
      <c r="D143" s="29" t="s">
        <v>2</v>
      </c>
      <c r="E143" s="5">
        <f>150+25</f>
        <v>175</v>
      </c>
      <c r="F143" s="25"/>
      <c r="G143" s="25"/>
    </row>
    <row r="144" spans="1:7" ht="16.5" customHeight="1">
      <c r="A144" s="22">
        <f t="shared" si="9"/>
        <v>112</v>
      </c>
      <c r="B144" s="17" t="s">
        <v>152</v>
      </c>
      <c r="C144" s="23" t="s">
        <v>187</v>
      </c>
      <c r="D144" s="8" t="s">
        <v>2</v>
      </c>
      <c r="E144" s="5">
        <v>68</v>
      </c>
      <c r="F144" s="25"/>
      <c r="G144" s="25"/>
    </row>
    <row r="145" spans="1:7" ht="16.5" customHeight="1">
      <c r="A145" s="22">
        <f t="shared" si="9"/>
        <v>113</v>
      </c>
      <c r="B145" s="57" t="s">
        <v>12</v>
      </c>
      <c r="C145" s="23" t="s">
        <v>188</v>
      </c>
      <c r="D145" s="8" t="s">
        <v>1</v>
      </c>
      <c r="E145" s="5">
        <v>4096</v>
      </c>
      <c r="F145" s="25"/>
      <c r="G145" s="25"/>
    </row>
    <row r="146" spans="1:7" ht="18.75" customHeight="1">
      <c r="A146" s="22">
        <f t="shared" si="9"/>
        <v>114</v>
      </c>
      <c r="B146" s="57" t="s">
        <v>12</v>
      </c>
      <c r="C146" s="23" t="s">
        <v>189</v>
      </c>
      <c r="D146" s="8" t="s">
        <v>4</v>
      </c>
      <c r="E146" s="5">
        <f>13.83+235.45</f>
        <v>249.28</v>
      </c>
      <c r="F146" s="25"/>
      <c r="G146" s="25"/>
    </row>
    <row r="147" spans="1:7" ht="21" customHeight="1">
      <c r="A147" s="22" t="s">
        <v>0</v>
      </c>
      <c r="B147" s="22" t="s">
        <v>0</v>
      </c>
      <c r="C147" s="4" t="s">
        <v>92</v>
      </c>
      <c r="D147" s="8" t="s">
        <v>0</v>
      </c>
      <c r="E147" s="5" t="s">
        <v>0</v>
      </c>
      <c r="F147" s="8" t="s">
        <v>0</v>
      </c>
      <c r="G147" s="5" t="s">
        <v>0</v>
      </c>
    </row>
    <row r="148" spans="1:7" ht="37.5" customHeight="1">
      <c r="A148" s="22">
        <f>A146+1</f>
        <v>115</v>
      </c>
      <c r="B148" s="57" t="s">
        <v>14</v>
      </c>
      <c r="C148" s="23" t="s">
        <v>190</v>
      </c>
      <c r="D148" s="8" t="s">
        <v>2</v>
      </c>
      <c r="E148" s="5">
        <f>2131</f>
        <v>2131</v>
      </c>
      <c r="F148" s="25"/>
      <c r="G148" s="25"/>
    </row>
    <row r="149" spans="1:7" ht="25.5">
      <c r="A149" s="22">
        <f>A148+1</f>
        <v>116</v>
      </c>
      <c r="B149" s="57" t="s">
        <v>14</v>
      </c>
      <c r="C149" s="23" t="s">
        <v>191</v>
      </c>
      <c r="D149" s="8" t="s">
        <v>2</v>
      </c>
      <c r="E149" s="5">
        <v>1513</v>
      </c>
      <c r="F149" s="25"/>
      <c r="G149" s="25"/>
    </row>
    <row r="150" spans="1:7" ht="42" customHeight="1">
      <c r="A150" s="22">
        <f t="shared" ref="A150:A152" si="10">A149+1</f>
        <v>117</v>
      </c>
      <c r="B150" s="57" t="s">
        <v>14</v>
      </c>
      <c r="C150" s="23" t="s">
        <v>192</v>
      </c>
      <c r="D150" s="8" t="s">
        <v>2</v>
      </c>
      <c r="E150" s="5">
        <v>181</v>
      </c>
      <c r="F150" s="25"/>
      <c r="G150" s="25"/>
    </row>
    <row r="151" spans="1:7" ht="25.5">
      <c r="A151" s="22">
        <f t="shared" si="10"/>
        <v>118</v>
      </c>
      <c r="B151" s="57" t="s">
        <v>14</v>
      </c>
      <c r="C151" s="23" t="s">
        <v>191</v>
      </c>
      <c r="D151" s="8" t="s">
        <v>2</v>
      </c>
      <c r="E151" s="5">
        <v>18</v>
      </c>
      <c r="F151" s="25"/>
      <c r="G151" s="25"/>
    </row>
    <row r="152" spans="1:7" ht="25.5">
      <c r="A152" s="22">
        <f t="shared" si="10"/>
        <v>119</v>
      </c>
      <c r="B152" s="57" t="s">
        <v>14</v>
      </c>
      <c r="C152" s="23" t="s">
        <v>117</v>
      </c>
      <c r="D152" s="8" t="s">
        <v>4</v>
      </c>
      <c r="E152" s="5">
        <f>90.88+35.07</f>
        <v>125.95</v>
      </c>
      <c r="F152" s="25"/>
      <c r="G152" s="25"/>
    </row>
    <row r="153" spans="1:7">
      <c r="A153" s="18" t="s">
        <v>0</v>
      </c>
      <c r="B153" s="18" t="s">
        <v>0</v>
      </c>
      <c r="C153" s="19" t="s">
        <v>93</v>
      </c>
      <c r="D153" s="20" t="s">
        <v>0</v>
      </c>
      <c r="E153" s="21"/>
      <c r="F153" s="20" t="s">
        <v>0</v>
      </c>
      <c r="G153" s="21" t="s">
        <v>0</v>
      </c>
    </row>
    <row r="154" spans="1:7" ht="25.5">
      <c r="A154" s="22">
        <f>A152+1</f>
        <v>120</v>
      </c>
      <c r="B154" s="57" t="s">
        <v>166</v>
      </c>
      <c r="C154" s="23" t="s">
        <v>107</v>
      </c>
      <c r="D154" s="8" t="s">
        <v>2</v>
      </c>
      <c r="E154" s="5">
        <v>24</v>
      </c>
      <c r="F154" s="25"/>
      <c r="G154" s="25"/>
    </row>
    <row r="155" spans="1:7" ht="25.5">
      <c r="A155" s="22">
        <f>A154+1</f>
        <v>121</v>
      </c>
      <c r="B155" s="57" t="s">
        <v>166</v>
      </c>
      <c r="C155" s="23" t="s">
        <v>221</v>
      </c>
      <c r="D155" s="8" t="s">
        <v>2</v>
      </c>
      <c r="E155" s="5">
        <f>596-312</f>
        <v>284</v>
      </c>
      <c r="F155" s="25"/>
      <c r="G155" s="25"/>
    </row>
    <row r="156" spans="1:7">
      <c r="A156" s="22">
        <f t="shared" ref="A156:A161" si="11">A155+1</f>
        <v>122</v>
      </c>
      <c r="B156" s="57" t="s">
        <v>166</v>
      </c>
      <c r="C156" s="23" t="s">
        <v>108</v>
      </c>
      <c r="D156" s="8" t="s">
        <v>5</v>
      </c>
      <c r="E156" s="5">
        <f>19+6</f>
        <v>25</v>
      </c>
      <c r="F156" s="25"/>
      <c r="G156" s="25"/>
    </row>
    <row r="157" spans="1:7">
      <c r="A157" s="22">
        <f t="shared" si="11"/>
        <v>123</v>
      </c>
      <c r="B157" s="57" t="s">
        <v>166</v>
      </c>
      <c r="C157" s="23" t="s">
        <v>109</v>
      </c>
      <c r="D157" s="8" t="s">
        <v>5</v>
      </c>
      <c r="E157" s="5">
        <f>8+7+6</f>
        <v>21</v>
      </c>
      <c r="F157" s="25"/>
      <c r="G157" s="25"/>
    </row>
    <row r="158" spans="1:7">
      <c r="A158" s="22">
        <f t="shared" si="11"/>
        <v>124</v>
      </c>
      <c r="B158" s="57" t="s">
        <v>166</v>
      </c>
      <c r="C158" s="23" t="s">
        <v>151</v>
      </c>
      <c r="D158" s="8" t="s">
        <v>5</v>
      </c>
      <c r="E158" s="5">
        <v>45</v>
      </c>
      <c r="F158" s="25"/>
      <c r="G158" s="25"/>
    </row>
    <row r="159" spans="1:7">
      <c r="A159" s="22">
        <f t="shared" si="11"/>
        <v>125</v>
      </c>
      <c r="B159" s="57" t="s">
        <v>166</v>
      </c>
      <c r="C159" s="23" t="s">
        <v>110</v>
      </c>
      <c r="D159" s="8" t="s">
        <v>81</v>
      </c>
      <c r="E159" s="5">
        <v>1</v>
      </c>
      <c r="F159" s="25"/>
      <c r="G159" s="25"/>
    </row>
    <row r="160" spans="1:7">
      <c r="A160" s="22">
        <f t="shared" si="11"/>
        <v>126</v>
      </c>
      <c r="B160" s="57" t="s">
        <v>166</v>
      </c>
      <c r="C160" s="23" t="s">
        <v>143</v>
      </c>
      <c r="D160" s="8" t="s">
        <v>5</v>
      </c>
      <c r="E160" s="5">
        <v>4</v>
      </c>
      <c r="F160" s="25"/>
      <c r="G160" s="25"/>
    </row>
    <row r="161" spans="1:7">
      <c r="A161" s="22">
        <f t="shared" si="11"/>
        <v>127</v>
      </c>
      <c r="B161" s="57" t="s">
        <v>129</v>
      </c>
      <c r="C161" s="23" t="s">
        <v>223</v>
      </c>
      <c r="D161" s="8" t="s">
        <v>5</v>
      </c>
      <c r="E161" s="5">
        <v>3</v>
      </c>
      <c r="F161" s="25"/>
      <c r="G161" s="25"/>
    </row>
    <row r="162" spans="1:7" ht="18" customHeight="1">
      <c r="A162" s="18" t="s">
        <v>0</v>
      </c>
      <c r="B162" s="18" t="s">
        <v>0</v>
      </c>
      <c r="C162" s="19" t="s">
        <v>101</v>
      </c>
      <c r="D162" s="20" t="s">
        <v>0</v>
      </c>
      <c r="E162" s="21"/>
      <c r="F162" s="20" t="s">
        <v>0</v>
      </c>
      <c r="G162" s="21" t="s">
        <v>0</v>
      </c>
    </row>
    <row r="163" spans="1:7" ht="25.5">
      <c r="A163" s="22">
        <v>128</v>
      </c>
      <c r="B163" s="22" t="s">
        <v>8</v>
      </c>
      <c r="C163" s="23" t="s">
        <v>149</v>
      </c>
      <c r="D163" s="8" t="s">
        <v>4</v>
      </c>
      <c r="E163" s="5">
        <f>20386*0.2</f>
        <v>4077.2</v>
      </c>
      <c r="F163" s="25"/>
      <c r="G163" s="25"/>
    </row>
    <row r="164" spans="1:7">
      <c r="A164" s="22">
        <f>A163+1</f>
        <v>129</v>
      </c>
      <c r="B164" s="22" t="s">
        <v>174</v>
      </c>
      <c r="C164" s="23" t="s">
        <v>164</v>
      </c>
      <c r="D164" s="8" t="s">
        <v>1</v>
      </c>
      <c r="E164" s="5">
        <v>20383</v>
      </c>
      <c r="F164" s="25"/>
      <c r="G164" s="25"/>
    </row>
    <row r="165" spans="1:7" ht="25.5">
      <c r="A165" s="22">
        <f>A164+1</f>
        <v>130</v>
      </c>
      <c r="B165" s="22" t="s">
        <v>174</v>
      </c>
      <c r="C165" s="23" t="s">
        <v>150</v>
      </c>
      <c r="D165" s="8" t="s">
        <v>1</v>
      </c>
      <c r="E165" s="5">
        <v>20383</v>
      </c>
      <c r="F165" s="25"/>
      <c r="G165" s="25"/>
    </row>
    <row r="166" spans="1:7" ht="38.25">
      <c r="A166" s="22">
        <f t="shared" ref="A166:A169" si="12">A165+1</f>
        <v>131</v>
      </c>
      <c r="B166" s="22" t="s">
        <v>8</v>
      </c>
      <c r="C166" s="23" t="s">
        <v>173</v>
      </c>
      <c r="D166" s="8" t="s">
        <v>4</v>
      </c>
      <c r="E166" s="5">
        <f>8.1*((0.4+0.6))</f>
        <v>8.1</v>
      </c>
      <c r="F166" s="27"/>
      <c r="G166" s="25"/>
    </row>
    <row r="167" spans="1:7" ht="25.5">
      <c r="A167" s="22">
        <f t="shared" si="12"/>
        <v>132</v>
      </c>
      <c r="B167" s="57" t="s">
        <v>147</v>
      </c>
      <c r="C167" s="23" t="s">
        <v>145</v>
      </c>
      <c r="D167" s="8" t="s">
        <v>1</v>
      </c>
      <c r="E167" s="5">
        <f>9*0.9</f>
        <v>8.1</v>
      </c>
      <c r="F167" s="25"/>
      <c r="G167" s="25"/>
    </row>
    <row r="168" spans="1:7">
      <c r="A168" s="22">
        <f t="shared" si="12"/>
        <v>133</v>
      </c>
      <c r="B168" s="57" t="s">
        <v>147</v>
      </c>
      <c r="C168" s="23" t="s">
        <v>146</v>
      </c>
      <c r="D168" s="8" t="s">
        <v>1</v>
      </c>
      <c r="E168" s="5">
        <f>9*0.9</f>
        <v>8.1</v>
      </c>
      <c r="F168" s="25"/>
      <c r="G168" s="25"/>
    </row>
    <row r="169" spans="1:7" ht="25.5">
      <c r="A169" s="22">
        <f t="shared" si="12"/>
        <v>134</v>
      </c>
      <c r="B169" s="57" t="s">
        <v>147</v>
      </c>
      <c r="C169" s="23" t="s">
        <v>148</v>
      </c>
      <c r="D169" s="8" t="s">
        <v>36</v>
      </c>
      <c r="E169" s="5">
        <f>((0.6+0.6+0.9+0.9+0.25+0.25)*9+(0.9+0.6)*2+(0.9*0.5)*2)</f>
        <v>35.4</v>
      </c>
      <c r="F169" s="25"/>
      <c r="G169" s="25"/>
    </row>
    <row r="170" spans="1:7">
      <c r="A170" s="18" t="s">
        <v>0</v>
      </c>
      <c r="B170" s="18" t="s">
        <v>0</v>
      </c>
      <c r="C170" s="19" t="s">
        <v>168</v>
      </c>
      <c r="D170" s="20" t="s">
        <v>0</v>
      </c>
      <c r="E170" s="21"/>
      <c r="F170" s="20" t="s">
        <v>0</v>
      </c>
      <c r="G170" s="21" t="s">
        <v>0</v>
      </c>
    </row>
    <row r="171" spans="1:7" ht="38.25">
      <c r="A171" s="22">
        <v>135</v>
      </c>
      <c r="B171" s="57" t="s">
        <v>169</v>
      </c>
      <c r="C171" s="23" t="s">
        <v>171</v>
      </c>
      <c r="D171" s="8" t="s">
        <v>3</v>
      </c>
      <c r="E171" s="5">
        <v>13</v>
      </c>
      <c r="F171" s="25"/>
      <c r="G171" s="25"/>
    </row>
    <row r="172" spans="1:7" ht="25.5">
      <c r="A172" s="22">
        <f>A171+1</f>
        <v>136</v>
      </c>
      <c r="B172" s="57" t="s">
        <v>169</v>
      </c>
      <c r="C172" s="23" t="s">
        <v>172</v>
      </c>
      <c r="D172" s="8" t="s">
        <v>3</v>
      </c>
      <c r="E172" s="5">
        <f>32+28</f>
        <v>60</v>
      </c>
      <c r="F172" s="25"/>
      <c r="G172" s="25"/>
    </row>
    <row r="173" spans="1:7" ht="18" customHeight="1">
      <c r="A173" s="18" t="s">
        <v>0</v>
      </c>
      <c r="B173" s="18" t="s">
        <v>0</v>
      </c>
      <c r="C173" s="19" t="s">
        <v>102</v>
      </c>
      <c r="D173" s="20"/>
      <c r="E173" s="21"/>
      <c r="F173" s="20" t="s">
        <v>0</v>
      </c>
      <c r="G173" s="21" t="s">
        <v>0</v>
      </c>
    </row>
    <row r="174" spans="1:7">
      <c r="A174" s="61">
        <v>137</v>
      </c>
      <c r="B174" s="17" t="s">
        <v>152</v>
      </c>
      <c r="C174" s="23" t="s">
        <v>193</v>
      </c>
      <c r="D174" s="8" t="s">
        <v>1</v>
      </c>
      <c r="E174" s="5">
        <v>16201</v>
      </c>
      <c r="F174" s="5"/>
      <c r="G174" s="25"/>
    </row>
    <row r="175" spans="1:7">
      <c r="A175" s="61">
        <f>A174+1</f>
        <v>138</v>
      </c>
      <c r="B175" s="17" t="s">
        <v>152</v>
      </c>
      <c r="C175" s="23" t="s">
        <v>130</v>
      </c>
      <c r="D175" s="8" t="s">
        <v>1</v>
      </c>
      <c r="E175" s="5">
        <v>16201</v>
      </c>
      <c r="F175" s="5"/>
      <c r="G175" s="25"/>
    </row>
    <row r="176" spans="1:7" ht="15.75" customHeight="1">
      <c r="A176" s="61">
        <f t="shared" ref="A176:A194" si="13">A175+1</f>
        <v>139</v>
      </c>
      <c r="B176" s="17" t="s">
        <v>152</v>
      </c>
      <c r="C176" s="23" t="s">
        <v>160</v>
      </c>
      <c r="D176" s="62" t="s">
        <v>2</v>
      </c>
      <c r="E176" s="5">
        <f>227+7060</f>
        <v>7287</v>
      </c>
      <c r="F176" s="24"/>
      <c r="G176" s="25"/>
    </row>
    <row r="177" spans="1:7" ht="51">
      <c r="A177" s="61">
        <f t="shared" si="13"/>
        <v>140</v>
      </c>
      <c r="B177" s="17" t="s">
        <v>152</v>
      </c>
      <c r="C177" s="61" t="s">
        <v>159</v>
      </c>
      <c r="D177" s="10" t="s">
        <v>135</v>
      </c>
      <c r="E177" s="63">
        <v>3.53</v>
      </c>
      <c r="F177" s="5"/>
      <c r="G177" s="25"/>
    </row>
    <row r="178" spans="1:7" ht="51">
      <c r="A178" s="61">
        <f t="shared" si="13"/>
        <v>141</v>
      </c>
      <c r="B178" s="17" t="s">
        <v>152</v>
      </c>
      <c r="C178" s="61" t="s">
        <v>155</v>
      </c>
      <c r="D178" s="8" t="s">
        <v>68</v>
      </c>
      <c r="E178" s="64">
        <v>5526</v>
      </c>
      <c r="F178" s="5"/>
      <c r="G178" s="25"/>
    </row>
    <row r="179" spans="1:7" ht="24.75" customHeight="1">
      <c r="A179" s="61">
        <f t="shared" si="13"/>
        <v>142</v>
      </c>
      <c r="B179" s="17" t="s">
        <v>152</v>
      </c>
      <c r="C179" s="61" t="s">
        <v>162</v>
      </c>
      <c r="D179" s="8" t="s">
        <v>2</v>
      </c>
      <c r="E179" s="64">
        <f>3530*2</f>
        <v>7060</v>
      </c>
      <c r="F179" s="5"/>
      <c r="G179" s="25"/>
    </row>
    <row r="180" spans="1:7">
      <c r="A180" s="61">
        <f t="shared" si="13"/>
        <v>143</v>
      </c>
      <c r="B180" s="17" t="s">
        <v>152</v>
      </c>
      <c r="C180" s="61" t="s">
        <v>90</v>
      </c>
      <c r="D180" s="8" t="s">
        <v>5</v>
      </c>
      <c r="E180" s="64">
        <v>1382</v>
      </c>
      <c r="F180" s="5"/>
      <c r="G180" s="25"/>
    </row>
    <row r="181" spans="1:7">
      <c r="A181" s="61">
        <f t="shared" si="13"/>
        <v>144</v>
      </c>
      <c r="B181" s="17" t="s">
        <v>152</v>
      </c>
      <c r="C181" s="61" t="s">
        <v>91</v>
      </c>
      <c r="D181" s="8" t="s">
        <v>2</v>
      </c>
      <c r="E181" s="63">
        <f>E179</f>
        <v>7060</v>
      </c>
      <c r="F181" s="5"/>
      <c r="G181" s="25"/>
    </row>
    <row r="182" spans="1:7" ht="25.5">
      <c r="A182" s="61">
        <f t="shared" si="13"/>
        <v>145</v>
      </c>
      <c r="B182" s="17" t="s">
        <v>152</v>
      </c>
      <c r="C182" s="61" t="s">
        <v>170</v>
      </c>
      <c r="D182" s="59" t="s">
        <v>1</v>
      </c>
      <c r="E182" s="65">
        <f>8*5*0.5</f>
        <v>20</v>
      </c>
      <c r="F182" s="24"/>
      <c r="G182" s="27"/>
    </row>
    <row r="183" spans="1:7" ht="38.25">
      <c r="A183" s="61">
        <f t="shared" si="13"/>
        <v>146</v>
      </c>
      <c r="B183" s="17" t="s">
        <v>152</v>
      </c>
      <c r="C183" s="61" t="s">
        <v>195</v>
      </c>
      <c r="D183" s="8" t="s">
        <v>3</v>
      </c>
      <c r="E183" s="64">
        <v>2</v>
      </c>
      <c r="F183" s="5"/>
      <c r="G183" s="25"/>
    </row>
    <row r="184" spans="1:7" ht="21.75" customHeight="1">
      <c r="A184" s="61">
        <f t="shared" si="13"/>
        <v>147</v>
      </c>
      <c r="B184" s="17" t="s">
        <v>152</v>
      </c>
      <c r="C184" s="61" t="s">
        <v>133</v>
      </c>
      <c r="D184" s="8" t="s">
        <v>3</v>
      </c>
      <c r="E184" s="64">
        <v>2</v>
      </c>
      <c r="F184" s="5"/>
      <c r="G184" s="25"/>
    </row>
    <row r="185" spans="1:7" ht="21.75" customHeight="1">
      <c r="A185" s="61">
        <f t="shared" si="13"/>
        <v>148</v>
      </c>
      <c r="B185" s="17" t="s">
        <v>152</v>
      </c>
      <c r="C185" s="61" t="s">
        <v>196</v>
      </c>
      <c r="D185" s="8" t="s">
        <v>3</v>
      </c>
      <c r="E185" s="64">
        <v>2</v>
      </c>
      <c r="F185" s="5"/>
      <c r="G185" s="25"/>
    </row>
    <row r="186" spans="1:7" ht="38.25">
      <c r="A186" s="61">
        <f t="shared" si="13"/>
        <v>149</v>
      </c>
      <c r="B186" s="17" t="s">
        <v>152</v>
      </c>
      <c r="C186" s="61" t="s">
        <v>158</v>
      </c>
      <c r="D186" s="8" t="s">
        <v>68</v>
      </c>
      <c r="E186" s="64">
        <f>CEILING(227/0.75,1)</f>
        <v>303</v>
      </c>
      <c r="F186" s="5"/>
      <c r="G186" s="25"/>
    </row>
    <row r="187" spans="1:7" ht="15" customHeight="1">
      <c r="A187" s="61">
        <f t="shared" si="13"/>
        <v>150</v>
      </c>
      <c r="B187" s="17" t="s">
        <v>152</v>
      </c>
      <c r="C187" s="61" t="s">
        <v>163</v>
      </c>
      <c r="D187" s="8" t="s">
        <v>2</v>
      </c>
      <c r="E187" s="64">
        <v>227</v>
      </c>
      <c r="F187" s="5"/>
      <c r="G187" s="25"/>
    </row>
    <row r="188" spans="1:7">
      <c r="A188" s="61">
        <f t="shared" si="13"/>
        <v>151</v>
      </c>
      <c r="B188" s="17" t="s">
        <v>152</v>
      </c>
      <c r="C188" s="61" t="s">
        <v>156</v>
      </c>
      <c r="D188" s="8" t="s">
        <v>2</v>
      </c>
      <c r="E188" s="64">
        <v>227</v>
      </c>
      <c r="F188" s="5"/>
      <c r="G188" s="25"/>
    </row>
    <row r="189" spans="1:7" ht="25.5">
      <c r="A189" s="61">
        <f t="shared" si="13"/>
        <v>152</v>
      </c>
      <c r="B189" s="17" t="s">
        <v>152</v>
      </c>
      <c r="C189" s="61" t="s">
        <v>157</v>
      </c>
      <c r="D189" s="8" t="s">
        <v>2</v>
      </c>
      <c r="E189" s="64">
        <f>(7060+227)*2</f>
        <v>14574</v>
      </c>
      <c r="F189" s="5"/>
      <c r="G189" s="25"/>
    </row>
    <row r="190" spans="1:7">
      <c r="A190" s="61">
        <f t="shared" si="13"/>
        <v>153</v>
      </c>
      <c r="B190" s="17" t="s">
        <v>152</v>
      </c>
      <c r="C190" s="61" t="s">
        <v>144</v>
      </c>
      <c r="D190" s="10" t="s">
        <v>135</v>
      </c>
      <c r="E190" s="37">
        <f>3.53-1.934</f>
        <v>1.6</v>
      </c>
      <c r="F190" s="5"/>
      <c r="G190" s="25"/>
    </row>
    <row r="191" spans="1:7">
      <c r="A191" s="61">
        <f t="shared" si="13"/>
        <v>154</v>
      </c>
      <c r="B191" s="17" t="s">
        <v>152</v>
      </c>
      <c r="C191" s="66" t="s">
        <v>136</v>
      </c>
      <c r="D191" s="8" t="s">
        <v>68</v>
      </c>
      <c r="E191" s="64">
        <f>CEILING((7060/18)+24,1)</f>
        <v>417</v>
      </c>
      <c r="F191" s="5"/>
      <c r="G191" s="25"/>
    </row>
    <row r="192" spans="1:7">
      <c r="A192" s="61">
        <f t="shared" si="13"/>
        <v>155</v>
      </c>
      <c r="B192" s="17" t="s">
        <v>152</v>
      </c>
      <c r="C192" s="61" t="s">
        <v>137</v>
      </c>
      <c r="D192" s="10" t="s">
        <v>135</v>
      </c>
      <c r="E192" s="37">
        <f>(3530+(227/2))/1000</f>
        <v>3.64</v>
      </c>
      <c r="F192" s="5"/>
      <c r="G192" s="25"/>
    </row>
    <row r="193" spans="1:7">
      <c r="A193" s="61">
        <f t="shared" si="13"/>
        <v>156</v>
      </c>
      <c r="B193" s="17" t="s">
        <v>152</v>
      </c>
      <c r="C193" s="61" t="s">
        <v>161</v>
      </c>
      <c r="D193" s="8" t="s">
        <v>68</v>
      </c>
      <c r="E193" s="64">
        <v>6</v>
      </c>
      <c r="F193" s="5"/>
      <c r="G193" s="25"/>
    </row>
    <row r="194" spans="1:7" ht="26.25" thickBot="1">
      <c r="A194" s="61">
        <f t="shared" si="13"/>
        <v>157</v>
      </c>
      <c r="B194" s="17" t="s">
        <v>152</v>
      </c>
      <c r="C194" s="67" t="s">
        <v>134</v>
      </c>
      <c r="D194" s="10" t="s">
        <v>2</v>
      </c>
      <c r="E194" s="37">
        <v>125</v>
      </c>
      <c r="F194" s="5"/>
      <c r="G194" s="30"/>
    </row>
    <row r="195" spans="1:7" ht="13.5" thickBot="1">
      <c r="A195" s="31" t="s">
        <v>0</v>
      </c>
      <c r="B195" s="32"/>
      <c r="C195" s="33" t="s">
        <v>165</v>
      </c>
      <c r="D195" s="34"/>
      <c r="E195" s="35"/>
      <c r="F195" s="36"/>
      <c r="G195" s="79">
        <f>SUM(G10:G194)</f>
        <v>0</v>
      </c>
    </row>
    <row r="196" spans="1:7">
      <c r="A196" s="68"/>
      <c r="B196" s="69"/>
      <c r="C196" s="43"/>
      <c r="D196" s="70"/>
      <c r="E196" s="71"/>
      <c r="F196" s="72"/>
    </row>
    <row r="197" spans="1:7">
      <c r="A197" s="1"/>
      <c r="B197" s="13"/>
      <c r="C197" s="1"/>
      <c r="D197" s="12"/>
      <c r="E197" s="7"/>
      <c r="F197" s="3"/>
    </row>
    <row r="198" spans="1:7">
      <c r="A198" s="1"/>
      <c r="B198" s="13"/>
      <c r="C198" s="1"/>
      <c r="D198" s="12"/>
      <c r="E198" s="7"/>
      <c r="F198" s="3"/>
    </row>
    <row r="199" spans="1:7">
      <c r="A199" s="1"/>
      <c r="B199" s="13"/>
      <c r="C199" s="1"/>
      <c r="D199" s="12"/>
      <c r="E199" s="7"/>
      <c r="F199" s="3"/>
    </row>
    <row r="200" spans="1:7">
      <c r="A200" s="1"/>
      <c r="B200" s="13"/>
      <c r="C200" s="1"/>
      <c r="D200" s="12"/>
      <c r="E200" s="7"/>
      <c r="F200" s="3"/>
    </row>
    <row r="201" spans="1:7">
      <c r="A201" s="1"/>
      <c r="B201" s="13"/>
      <c r="C201" s="1"/>
      <c r="D201" s="12"/>
      <c r="E201" s="7"/>
      <c r="F201" s="3"/>
    </row>
    <row r="202" spans="1:7">
      <c r="A202" s="1"/>
      <c r="B202" s="13"/>
      <c r="C202" s="1"/>
      <c r="D202" s="12"/>
      <c r="E202" s="7"/>
      <c r="F202" s="3"/>
    </row>
    <row r="203" spans="1:7">
      <c r="A203" s="1"/>
      <c r="B203" s="13"/>
      <c r="C203" s="1"/>
      <c r="D203" s="12"/>
      <c r="E203" s="7"/>
      <c r="F203" s="3"/>
    </row>
    <row r="204" spans="1:7">
      <c r="A204" s="1"/>
      <c r="B204" s="13"/>
      <c r="C204" s="1"/>
      <c r="D204" s="12"/>
      <c r="E204" s="7"/>
      <c r="F204" s="3"/>
    </row>
    <row r="205" spans="1:7">
      <c r="A205" s="1"/>
      <c r="B205" s="13"/>
      <c r="C205" s="1"/>
      <c r="D205" s="12"/>
      <c r="E205" s="7"/>
      <c r="F205" s="3"/>
    </row>
    <row r="206" spans="1:7">
      <c r="A206" s="1"/>
      <c r="B206" s="13"/>
      <c r="C206" s="1"/>
      <c r="D206" s="12"/>
      <c r="E206" s="7"/>
      <c r="F206" s="3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headerFooter>
    <oddFooter>Strona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 rogowska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agnieszkah</dc:creator>
  <cp:lastModifiedBy>Bidermann Radosław</cp:lastModifiedBy>
  <cp:lastPrinted>2021-04-28T07:25:35Z</cp:lastPrinted>
  <dcterms:created xsi:type="dcterms:W3CDTF">2019-02-14T12:31:21Z</dcterms:created>
  <dcterms:modified xsi:type="dcterms:W3CDTF">2021-04-30T08:52:56Z</dcterms:modified>
</cp:coreProperties>
</file>